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31"/>
  <workbookPr/>
  <mc:AlternateContent xmlns:mc="http://schemas.openxmlformats.org/markup-compatibility/2006">
    <mc:Choice Requires="x15">
      <x15ac:absPath xmlns:x15ac="http://schemas.microsoft.com/office/spreadsheetml/2010/11/ac" url="/Users/manoj/Documents/03_Kaarchal/Kattamaipu/04 Training/7 QC tools/"/>
    </mc:Choice>
  </mc:AlternateContent>
  <xr:revisionPtr revIDLastSave="0" documentId="13_ncr:1_{BEFA02FC-A8DC-3046-9DEF-1841828E6366}" xr6:coauthVersionLast="47" xr6:coauthVersionMax="47" xr10:uidLastSave="{00000000-0000-0000-0000-000000000000}"/>
  <bookViews>
    <workbookView xWindow="0" yWindow="600" windowWidth="28800" windowHeight="15600" tabRatio="500" activeTab="7" xr2:uid="{00000000-000D-0000-FFFF-FFFF00000000}"/>
  </bookViews>
  <sheets>
    <sheet name="Index" sheetId="1" r:id="rId1"/>
    <sheet name="Flowchart" sheetId="2" r:id="rId2"/>
    <sheet name="Checksheet" sheetId="3" r:id="rId3"/>
    <sheet name="Histogram" sheetId="9" r:id="rId4"/>
    <sheet name="Pareto" sheetId="5" r:id="rId5"/>
    <sheet name="Fishbone" sheetId="6" r:id="rId6"/>
    <sheet name="Scatter" sheetId="7" r:id="rId7"/>
    <sheet name="Control Chart" sheetId="8" r:id="rId8"/>
  </sheets>
  <definedNames>
    <definedName name="_xlchart.v1.0" hidden="1">Histogram!$AC$12:$AC$111</definedName>
    <definedName name="_xlchart.v1.1" hidden="1">Histogram!$AC$12:$AC$111</definedName>
    <definedName name="_xlchart.v1.10" hidden="1">Scatter!$D$10:$D$29</definedName>
    <definedName name="_xlchart.v1.11" hidden="1">Scatter!$C$10:$C$29</definedName>
    <definedName name="_xlchart.v1.12" hidden="1">Scatter!$D$10:$D$29</definedName>
    <definedName name="_xlchart.v1.13" hidden="1">Scatter!$C$10:$C$29</definedName>
    <definedName name="_xlchart.v1.14" hidden="1">Scatter!$D$10:$D$29</definedName>
    <definedName name="_xlchart.v1.15" hidden="1">'Control Chart'!$H$15</definedName>
    <definedName name="_xlchart.v1.16" hidden="1">'Control Chart'!$H$16:$H$35</definedName>
    <definedName name="_xlchart.v1.17" hidden="1">'Control Chart'!$J$15</definedName>
    <definedName name="_xlchart.v1.18" hidden="1">'Control Chart'!$J$16:$J$35</definedName>
    <definedName name="_xlchart.v1.19" hidden="1">'Control Chart'!$K$15</definedName>
    <definedName name="_xlchart.v1.2" hidden="1">Histogram!$U$12:$U$111</definedName>
    <definedName name="_xlchart.v1.20" hidden="1">'Control Chart'!$K$16:$K$35</definedName>
    <definedName name="_xlchart.v1.21" hidden="1">'Control Chart'!$L$15</definedName>
    <definedName name="_xlchart.v1.22" hidden="1">'Control Chart'!$L$16:$L$35</definedName>
    <definedName name="_xlchart.v1.23" hidden="1">'Control Chart'!$H$15</definedName>
    <definedName name="_xlchart.v1.24" hidden="1">'Control Chart'!$H$16:$H$35</definedName>
    <definedName name="_xlchart.v1.25" hidden="1">'Control Chart'!$J$15</definedName>
    <definedName name="_xlchart.v1.26" hidden="1">'Control Chart'!$J$16:$J$35</definedName>
    <definedName name="_xlchart.v1.27" hidden="1">'Control Chart'!$K$15</definedName>
    <definedName name="_xlchart.v1.28" hidden="1">'Control Chart'!$K$16:$K$35</definedName>
    <definedName name="_xlchart.v1.29" hidden="1">'Control Chart'!$L$15</definedName>
    <definedName name="_xlchart.v1.3" hidden="1">Scatter!$C$10:$C$29</definedName>
    <definedName name="_xlchart.v1.30" hidden="1">'Control Chart'!$L$16:$L$35</definedName>
    <definedName name="_xlchart.v1.4" hidden="1">Scatter!$D$10:$D$29</definedName>
    <definedName name="_xlchart.v1.5" hidden="1">Scatter!$C$10:$C$29</definedName>
    <definedName name="_xlchart.v1.6" hidden="1">Scatter!$D$10:$D$29</definedName>
    <definedName name="_xlchart.v1.7" hidden="1">Scatter!$C$10:$C$29</definedName>
    <definedName name="_xlchart.v1.8" hidden="1">Scatter!$D$10:$D$29</definedName>
    <definedName name="_xlchart.v1.9" hidden="1">Scatter!$C$10:$C$29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U13" i="9" l="1"/>
  <c r="U14" i="9"/>
  <c r="U15" i="9"/>
  <c r="U16" i="9"/>
  <c r="U17" i="9"/>
  <c r="U18" i="9"/>
  <c r="U19" i="9"/>
  <c r="U20" i="9"/>
  <c r="U21" i="9"/>
  <c r="U22" i="9"/>
  <c r="U23" i="9"/>
  <c r="U24" i="9"/>
  <c r="U25" i="9"/>
  <c r="U26" i="9"/>
  <c r="U27" i="9"/>
  <c r="U28" i="9"/>
  <c r="U29" i="9"/>
  <c r="U30" i="9"/>
  <c r="U31" i="9"/>
  <c r="U32" i="9"/>
  <c r="U33" i="9"/>
  <c r="U34" i="9"/>
  <c r="U35" i="9"/>
  <c r="U36" i="9"/>
  <c r="U37" i="9"/>
  <c r="U38" i="9"/>
  <c r="U39" i="9"/>
  <c r="U40" i="9"/>
  <c r="U41" i="9"/>
  <c r="U42" i="9"/>
  <c r="U43" i="9"/>
  <c r="U44" i="9"/>
  <c r="U45" i="9"/>
  <c r="U46" i="9"/>
  <c r="U47" i="9"/>
  <c r="U48" i="9"/>
  <c r="U49" i="9"/>
  <c r="U50" i="9"/>
  <c r="U51" i="9"/>
  <c r="U52" i="9"/>
  <c r="U53" i="9"/>
  <c r="U54" i="9"/>
  <c r="U55" i="9"/>
  <c r="U56" i="9"/>
  <c r="U57" i="9"/>
  <c r="U58" i="9"/>
  <c r="U59" i="9"/>
  <c r="U60" i="9"/>
  <c r="U61" i="9"/>
  <c r="U62" i="9"/>
  <c r="U63" i="9"/>
  <c r="U64" i="9"/>
  <c r="U65" i="9"/>
  <c r="U66" i="9"/>
  <c r="U67" i="9"/>
  <c r="U68" i="9"/>
  <c r="U69" i="9"/>
  <c r="U70" i="9"/>
  <c r="U71" i="9"/>
  <c r="U72" i="9"/>
  <c r="U73" i="9"/>
  <c r="U74" i="9"/>
  <c r="U75" i="9"/>
  <c r="U76" i="9"/>
  <c r="U77" i="9"/>
  <c r="U78" i="9"/>
  <c r="U79" i="9"/>
  <c r="U80" i="9"/>
  <c r="U81" i="9"/>
  <c r="U82" i="9"/>
  <c r="U83" i="9"/>
  <c r="U84" i="9"/>
  <c r="U85" i="9"/>
  <c r="U86" i="9"/>
  <c r="U87" i="9"/>
  <c r="U88" i="9"/>
  <c r="U89" i="9"/>
  <c r="U90" i="9"/>
  <c r="U91" i="9"/>
  <c r="U92" i="9"/>
  <c r="U93" i="9"/>
  <c r="U94" i="9"/>
  <c r="U95" i="9"/>
  <c r="U96" i="9"/>
  <c r="U97" i="9"/>
  <c r="U98" i="9"/>
  <c r="U99" i="9"/>
  <c r="U100" i="9"/>
  <c r="U101" i="9"/>
  <c r="U102" i="9"/>
  <c r="U103" i="9"/>
  <c r="U104" i="9"/>
  <c r="U105" i="9"/>
  <c r="U106" i="9"/>
  <c r="U107" i="9"/>
  <c r="U108" i="9"/>
  <c r="U109" i="9"/>
  <c r="U110" i="9"/>
  <c r="U111" i="9"/>
  <c r="AC28" i="9"/>
  <c r="AC29" i="9"/>
  <c r="AC30" i="9"/>
  <c r="AC31" i="9"/>
  <c r="AC32" i="9"/>
  <c r="AC33" i="9"/>
  <c r="AC34" i="9"/>
  <c r="AC35" i="9"/>
  <c r="AC36" i="9"/>
  <c r="AC37" i="9"/>
  <c r="AC38" i="9"/>
  <c r="AC39" i="9"/>
  <c r="AC40" i="9"/>
  <c r="AC41" i="9"/>
  <c r="AC42" i="9"/>
  <c r="AC43" i="9"/>
  <c r="AC44" i="9"/>
  <c r="AC45" i="9"/>
  <c r="AC46" i="9"/>
  <c r="AC47" i="9"/>
  <c r="AC48" i="9"/>
  <c r="AC49" i="9"/>
  <c r="AC50" i="9"/>
  <c r="AC51" i="9"/>
  <c r="AC52" i="9"/>
  <c r="AC53" i="9"/>
  <c r="AC54" i="9"/>
  <c r="AC55" i="9"/>
  <c r="AC56" i="9"/>
  <c r="AC57" i="9"/>
  <c r="AC58" i="9"/>
  <c r="AC59" i="9"/>
  <c r="AC60" i="9"/>
  <c r="AC61" i="9"/>
  <c r="AC62" i="9"/>
  <c r="AC63" i="9"/>
  <c r="AC64" i="9"/>
  <c r="AC65" i="9"/>
  <c r="AC66" i="9"/>
  <c r="AC67" i="9"/>
  <c r="AC68" i="9"/>
  <c r="AC69" i="9"/>
  <c r="AC70" i="9"/>
  <c r="AC71" i="9"/>
  <c r="AC72" i="9"/>
  <c r="AC73" i="9"/>
  <c r="AC74" i="9"/>
  <c r="AC75" i="9"/>
  <c r="AC76" i="9"/>
  <c r="AC77" i="9"/>
  <c r="AC78" i="9"/>
  <c r="AC79" i="9"/>
  <c r="AC80" i="9"/>
  <c r="AC81" i="9"/>
  <c r="AC82" i="9"/>
  <c r="AC83" i="9"/>
  <c r="AC84" i="9"/>
  <c r="AC85" i="9"/>
  <c r="AC86" i="9"/>
  <c r="AC87" i="9"/>
  <c r="AC88" i="9"/>
  <c r="AC89" i="9"/>
  <c r="AC90" i="9"/>
  <c r="AC91" i="9"/>
  <c r="AC92" i="9"/>
  <c r="AC93" i="9"/>
  <c r="AC94" i="9"/>
  <c r="AC95" i="9"/>
  <c r="AC96" i="9"/>
  <c r="AC97" i="9"/>
  <c r="AC98" i="9"/>
  <c r="AC99" i="9"/>
  <c r="AC100" i="9"/>
  <c r="AC101" i="9"/>
  <c r="AC102" i="9"/>
  <c r="AC103" i="9"/>
  <c r="AC104" i="9"/>
  <c r="AC105" i="9"/>
  <c r="AC106" i="9"/>
  <c r="AC107" i="9"/>
  <c r="AC108" i="9"/>
  <c r="AC109" i="9"/>
  <c r="AC110" i="9"/>
  <c r="AC111" i="9"/>
  <c r="AC13" i="9"/>
  <c r="AC14" i="9"/>
  <c r="AC15" i="9"/>
  <c r="AC16" i="9"/>
  <c r="AC17" i="9"/>
  <c r="AC18" i="9"/>
  <c r="AC19" i="9"/>
  <c r="AC20" i="9"/>
  <c r="AC21" i="9"/>
  <c r="AC22" i="9"/>
  <c r="AC23" i="9"/>
  <c r="AC24" i="9"/>
  <c r="AC25" i="9"/>
  <c r="AC26" i="9"/>
  <c r="AC27" i="9"/>
  <c r="AC12" i="9"/>
  <c r="U12" i="9"/>
  <c r="M6" i="9"/>
  <c r="J6" i="9"/>
  <c r="J7" i="9"/>
  <c r="C23" i="9" s="1"/>
  <c r="J8" i="9"/>
  <c r="J10" i="9"/>
  <c r="J11" i="9"/>
  <c r="J14" i="9"/>
  <c r="L17" i="8"/>
  <c r="L18" i="8"/>
  <c r="L19" i="8"/>
  <c r="L20" i="8"/>
  <c r="L21" i="8"/>
  <c r="L22" i="8"/>
  <c r="L23" i="8"/>
  <c r="L24" i="8"/>
  <c r="L25" i="8"/>
  <c r="L26" i="8"/>
  <c r="L27" i="8"/>
  <c r="L28" i="8"/>
  <c r="L29" i="8"/>
  <c r="L30" i="8"/>
  <c r="L31" i="8"/>
  <c r="L32" i="8"/>
  <c r="L33" i="8"/>
  <c r="L34" i="8"/>
  <c r="L35" i="8"/>
  <c r="L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16" i="8"/>
  <c r="J17" i="8"/>
  <c r="J18" i="8"/>
  <c r="J19" i="8"/>
  <c r="J20" i="8"/>
  <c r="J21" i="8"/>
  <c r="J22" i="8"/>
  <c r="J23" i="8"/>
  <c r="J24" i="8"/>
  <c r="J25" i="8"/>
  <c r="J26" i="8"/>
  <c r="J27" i="8"/>
  <c r="J28" i="8"/>
  <c r="J29" i="8"/>
  <c r="J30" i="8"/>
  <c r="J31" i="8"/>
  <c r="J32" i="8"/>
  <c r="J33" i="8"/>
  <c r="J34" i="8"/>
  <c r="J35" i="8"/>
  <c r="J16" i="8"/>
  <c r="E9" i="5"/>
  <c r="E10" i="5" s="1"/>
  <c r="E8" i="5"/>
  <c r="I35" i="8"/>
  <c r="H35" i="8"/>
  <c r="I34" i="8"/>
  <c r="H34" i="8"/>
  <c r="I33" i="8"/>
  <c r="H33" i="8"/>
  <c r="I32" i="8"/>
  <c r="H32" i="8"/>
  <c r="I31" i="8"/>
  <c r="H31" i="8"/>
  <c r="I30" i="8"/>
  <c r="H30" i="8"/>
  <c r="I29" i="8"/>
  <c r="H29" i="8"/>
  <c r="I28" i="8"/>
  <c r="H28" i="8"/>
  <c r="I27" i="8"/>
  <c r="H27" i="8"/>
  <c r="I26" i="8"/>
  <c r="H26" i="8"/>
  <c r="I25" i="8"/>
  <c r="H25" i="8"/>
  <c r="I24" i="8"/>
  <c r="H24" i="8"/>
  <c r="I23" i="8"/>
  <c r="H23" i="8"/>
  <c r="I22" i="8"/>
  <c r="H22" i="8"/>
  <c r="I21" i="8"/>
  <c r="H21" i="8"/>
  <c r="I20" i="8"/>
  <c r="H20" i="8"/>
  <c r="I19" i="8"/>
  <c r="H19" i="8"/>
  <c r="I18" i="8"/>
  <c r="H18" i="8"/>
  <c r="I17" i="8"/>
  <c r="H17" i="8"/>
  <c r="I16" i="8"/>
  <c r="H16" i="8"/>
  <c r="G9" i="7"/>
  <c r="G10" i="7" s="1"/>
  <c r="D15" i="5"/>
  <c r="E7" i="5"/>
  <c r="F7" i="5" s="1"/>
  <c r="L17" i="3"/>
  <c r="K17" i="3"/>
  <c r="J17" i="3"/>
  <c r="I17" i="3"/>
  <c r="H17" i="3"/>
  <c r="G17" i="3"/>
  <c r="F17" i="3"/>
  <c r="E17" i="3"/>
  <c r="D17" i="3"/>
  <c r="M16" i="3"/>
  <c r="M15" i="3"/>
  <c r="M14" i="3"/>
  <c r="M13" i="3"/>
  <c r="M12" i="3"/>
  <c r="M11" i="3"/>
  <c r="M10" i="3"/>
  <c r="M9" i="3"/>
  <c r="H36" i="8" l="1"/>
  <c r="D23" i="9"/>
  <c r="J9" i="9"/>
  <c r="E11" i="5"/>
  <c r="F8" i="5"/>
  <c r="F10" i="5"/>
  <c r="F9" i="5"/>
  <c r="M17" i="3"/>
  <c r="N13" i="3"/>
  <c r="N9" i="3"/>
  <c r="N14" i="3"/>
  <c r="N10" i="3"/>
  <c r="N16" i="3"/>
  <c r="N12" i="3"/>
  <c r="N15" i="3"/>
  <c r="N11" i="3"/>
  <c r="E23" i="9" l="1"/>
  <c r="F23" i="9"/>
  <c r="C24" i="9"/>
  <c r="D24" i="9" s="1"/>
  <c r="C25" i="9" s="1"/>
  <c r="F11" i="5"/>
  <c r="E12" i="5"/>
  <c r="F24" i="9" l="1"/>
  <c r="E24" i="9"/>
  <c r="D25" i="9"/>
  <c r="C26" i="9" s="1"/>
  <c r="F12" i="5"/>
  <c r="E13" i="5"/>
  <c r="E25" i="9" l="1"/>
  <c r="D26" i="9"/>
  <c r="C27" i="9" s="1"/>
  <c r="F26" i="9"/>
  <c r="F25" i="9"/>
  <c r="E14" i="5"/>
  <c r="F14" i="5" s="1"/>
  <c r="F13" i="5"/>
  <c r="D27" i="9" l="1"/>
  <c r="C28" i="9" s="1"/>
  <c r="E26" i="9"/>
  <c r="D28" i="9" l="1"/>
  <c r="C29" i="9" s="1"/>
  <c r="F28" i="9"/>
  <c r="E28" i="9"/>
  <c r="F27" i="9"/>
  <c r="E27" i="9"/>
  <c r="D29" i="9" l="1"/>
  <c r="C30" i="9" s="1"/>
  <c r="F29" i="9" l="1"/>
  <c r="D30" i="9"/>
  <c r="F30" i="9" s="1"/>
  <c r="E29" i="9"/>
  <c r="G24" i="9" l="1"/>
  <c r="E30" i="9"/>
  <c r="G29" i="9"/>
  <c r="G26" i="9"/>
  <c r="G30" i="9"/>
  <c r="F31" i="9"/>
  <c r="G28" i="9"/>
  <c r="G25" i="9"/>
  <c r="G27" i="9"/>
  <c r="G23" i="9"/>
  <c r="G31" i="9" l="1"/>
</calcChain>
</file>

<file path=xl/sharedStrings.xml><?xml version="1.0" encoding="utf-8"?>
<sst xmlns="http://schemas.openxmlformats.org/spreadsheetml/2006/main" count="278" uniqueCount="250">
  <si>
    <t>Follow the sequence. Each tool feeds the next.</t>
  </si>
  <si>
    <t>Step</t>
  </si>
  <si>
    <t>Tool</t>
  </si>
  <si>
    <t>Purpose in the Sequence</t>
  </si>
  <si>
    <t>What it feeds into next</t>
  </si>
  <si>
    <t>Go to Sheet</t>
  </si>
  <si>
    <t>Flowchart</t>
  </si>
  <si>
    <t>Map the process to see where the problem lives</t>
  </si>
  <si>
    <t>→ Flowchart</t>
  </si>
  <si>
    <t>Checksheet</t>
  </si>
  <si>
    <t>Structured data collection at the right point</t>
  </si>
  <si>
    <t>Raw data for Histogram and Pareto</t>
  </si>
  <si>
    <t>→ Checksheet</t>
  </si>
  <si>
    <t>Histogram</t>
  </si>
  <si>
    <t>See the shape, spread and pattern of your data</t>
  </si>
  <si>
    <t>Points you to what needs stratifying</t>
  </si>
  <si>
    <t>→ Histogram</t>
  </si>
  <si>
    <t>Pareto Chart</t>
  </si>
  <si>
    <t>Focuses your Fishbone investigation</t>
  </si>
  <si>
    <t>→ Pareto</t>
  </si>
  <si>
    <t>Fishbone</t>
  </si>
  <si>
    <t>Systematically find probable root causes</t>
  </si>
  <si>
    <t>Probable causes to validate via Scatter</t>
  </si>
  <si>
    <t>→ Fishbone</t>
  </si>
  <si>
    <t>Scatter Plot</t>
  </si>
  <si>
    <t>Validate whether cause actually correlates to effect</t>
  </si>
  <si>
    <t>Confirmed causes go into countermeasures</t>
  </si>
  <si>
    <t>→ Scatter</t>
  </si>
  <si>
    <t>Control Chart</t>
  </si>
  <si>
    <t>Your ongoing early warning system</t>
  </si>
  <si>
    <t>→ Control Chart</t>
  </si>
  <si>
    <t>Note: Define your problem clearly using 5W (What, Where, When, Who, How much) before starting. A well-defined problem is half solved.</t>
  </si>
  <si>
    <t>PROBLEM DEFINITION</t>
  </si>
  <si>
    <t>Problem Statement (What is happening?):</t>
  </si>
  <si>
    <t>Process / Area:</t>
  </si>
  <si>
    <t>Date:</t>
  </si>
  <si>
    <t>Step No.</t>
  </si>
  <si>
    <t>Process Step Description</t>
  </si>
  <si>
    <t>Input</t>
  </si>
  <si>
    <t>Output</t>
  </si>
  <si>
    <t>Remarks</t>
  </si>
  <si>
    <t>Raw Material Incoming</t>
  </si>
  <si>
    <t>Supplier delivery</t>
  </si>
  <si>
    <t>Accepted material</t>
  </si>
  <si>
    <t>N</t>
  </si>
  <si>
    <t>L</t>
  </si>
  <si>
    <t>Inspection / Check</t>
  </si>
  <si>
    <t>Material</t>
  </si>
  <si>
    <t>Pass / Fail decision</t>
  </si>
  <si>
    <t>Y</t>
  </si>
  <si>
    <t>H</t>
  </si>
  <si>
    <t>Machining / Forming</t>
  </si>
  <si>
    <t>Formed part</t>
  </si>
  <si>
    <t>Dimension out of spec</t>
  </si>
  <si>
    <t>In-Process Inspection</t>
  </si>
  <si>
    <t>Pass / Fail</t>
  </si>
  <si>
    <t>Inspector miss</t>
  </si>
  <si>
    <t>M</t>
  </si>
  <si>
    <t>Assembly</t>
  </si>
  <si>
    <t>Inspected parts</t>
  </si>
  <si>
    <t>Assembled unit</t>
  </si>
  <si>
    <t>Wrong fitment</t>
  </si>
  <si>
    <t>Final Inspection</t>
  </si>
  <si>
    <t>Ship / Hold</t>
  </si>
  <si>
    <t>Escape to customer</t>
  </si>
  <si>
    <t>Dispatch</t>
  </si>
  <si>
    <t>Passed units</t>
  </si>
  <si>
    <t>Customer delivery</t>
  </si>
  <si>
    <t>→ After mapping the flow, identify the highest risk escape points. These are where your Checksheet data collection should focus.</t>
  </si>
  <si>
    <t>Part / Product:</t>
  </si>
  <si>
    <t>Process / Station:</t>
  </si>
  <si>
    <t>Period:</t>
  </si>
  <si>
    <t>Inspector / Operator:</t>
  </si>
  <si>
    <t>Shift:</t>
  </si>
  <si>
    <t>Month / Week:</t>
  </si>
  <si>
    <t>#</t>
  </si>
  <si>
    <t>Defect / Non-conformance Type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</si>
  <si>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</si>
  <si>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</si>
  <si>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</si>
  <si>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</si>
  <si>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</si>
  <si>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</si>
  <si>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</si>
  <si>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</si>
  <si>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</si>
  <si>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Total</t>
  </si>
  <si>
    <t>Cumulative %</t>
  </si>
  <si>
    <t>Dimensional Out of Spec</t>
  </si>
  <si>
    <t>Surface Scratch / Dent</t>
  </si>
  <si>
    <t>Wrong Assembly / Fitment</t>
  </si>
  <si>
    <t>Burr / Sharp Edge</t>
  </si>
  <si>
    <t>Missing Component</t>
  </si>
  <si>
    <t>Weld / Joint Defect</t>
  </si>
  <si>
    <t>Colour / Finish Defect</t>
  </si>
  <si>
    <t>Packaging Damage</t>
  </si>
  <si>
    <t>GRAND TOTAL</t>
  </si>
  <si>
    <t>→ This data flows directly into your Histogram (distribution) and Pareto (prioritization). The more consistent your tally, the cleaner your analysis.</t>
  </si>
  <si>
    <t>STATISTICS</t>
  </si>
  <si>
    <t>Measurement #</t>
  </si>
  <si>
    <t>Value</t>
  </si>
  <si>
    <t>Count</t>
  </si>
  <si>
    <t>Minimum</t>
  </si>
  <si>
    <t>Maximum</t>
  </si>
  <si>
    <t>Range</t>
  </si>
  <si>
    <t>Average</t>
  </si>
  <si>
    <t>Std Dev</t>
  </si>
  <si>
    <t>USL</t>
  </si>
  <si>
    <t>LSL</t>
  </si>
  <si>
    <t>Cp (if USL/LSL set)</t>
  </si>
  <si>
    <t>Frequency</t>
  </si>
  <si>
    <t>Rank</t>
  </si>
  <si>
    <t>Defect / Category</t>
  </si>
  <si>
    <t>Cumulative Count</t>
  </si>
  <si>
    <t>Wrong Assembly</t>
  </si>
  <si>
    <t>Weld Defect</t>
  </si>
  <si>
    <t>Colour Defect</t>
  </si>
  <si>
    <t>Other</t>
  </si>
  <si>
    <t>TOTAL</t>
  </si>
  <si>
    <t>Category (6M)</t>
  </si>
  <si>
    <t>Probable Cause 1</t>
  </si>
  <si>
    <t>Probable Cause 2</t>
  </si>
  <si>
    <t>Probable Cause 3</t>
  </si>
  <si>
    <t>Probable Cause 4</t>
  </si>
  <si>
    <t>Probable Cause 5</t>
  </si>
  <si>
    <t>Validated?
(Y/N)</t>
  </si>
  <si>
    <t>Root Cause?
(Y/N)</t>
  </si>
  <si>
    <t>Man</t>
  </si>
  <si>
    <t>Skill gap</t>
  </si>
  <si>
    <t>Fatigue / attention</t>
  </si>
  <si>
    <t>Procedure not followed</t>
  </si>
  <si>
    <t>Machine</t>
  </si>
  <si>
    <t>Tool wear</t>
  </si>
  <si>
    <t>Fixture misalignment</t>
  </si>
  <si>
    <t>Machine vibration</t>
  </si>
  <si>
    <t>Calibration drift</t>
  </si>
  <si>
    <t>Wrong spec material</t>
  </si>
  <si>
    <t>Supplier variation</t>
  </si>
  <si>
    <t>Storage damage</t>
  </si>
  <si>
    <t>Method</t>
  </si>
  <si>
    <t>Unclear work instruction</t>
  </si>
  <si>
    <t>No poka-yoke</t>
  </si>
  <si>
    <t>Process sequence error</t>
  </si>
  <si>
    <t>Measurement</t>
  </si>
  <si>
    <t>Gauge R&amp;R not done</t>
  </si>
  <si>
    <t>Wrong measurement point</t>
  </si>
  <si>
    <t>Inspector bias</t>
  </si>
  <si>
    <t>Mother Nature (Environment)</t>
  </si>
  <si>
    <t>Temperature variation</t>
  </si>
  <si>
    <t>Humidity</t>
  </si>
  <si>
    <t>Vibration from nearby machine</t>
  </si>
  <si>
    <t>Root Cause</t>
  </si>
  <si>
    <t>Category</t>
  </si>
  <si>
    <t>Validation Method</t>
  </si>
  <si>
    <t>Proposed Countermeasure</t>
  </si>
  <si>
    <t>Responsibility</t>
  </si>
  <si>
    <t>Target Date</t>
  </si>
  <si>
    <t>→ Only validated causes go into countermeasures. Validate each probable cause using the Scatter Plot before calling it root cause.</t>
  </si>
  <si>
    <t>Cause (X) Variable:</t>
  </si>
  <si>
    <t>Tool Wear (mm)</t>
  </si>
  <si>
    <t>Effect (Y) Variable:</t>
  </si>
  <si>
    <t>Dimensional Deviation (mm)</t>
  </si>
  <si>
    <t>DATA INPUT</t>
  </si>
  <si>
    <t>CORRELATION ANALYSIS</t>
  </si>
  <si>
    <t>Obs #</t>
  </si>
  <si>
    <t>Correlation (r)</t>
  </si>
  <si>
    <t>R² (Coeff. of Det.)</t>
  </si>
  <si>
    <t>Interpretation</t>
  </si>
  <si>
    <t>See guide below</t>
  </si>
  <si>
    <t>INTERPRETATION GUIDE</t>
  </si>
  <si>
    <t>r &gt; 0.8</t>
  </si>
  <si>
    <t>r 0.5–0.8</t>
  </si>
  <si>
    <t>r &lt; 0.5</t>
  </si>
  <si>
    <t>r &lt; 0 (negative)</t>
  </si>
  <si>
    <t>CONTROL LIMITS SETUP</t>
  </si>
  <si>
    <t>Characteristic:</t>
  </si>
  <si>
    <t>Subgroup Size (n):</t>
  </si>
  <si>
    <t>UCL (Upper Control Limit):</t>
  </si>
  <si>
    <t>CL (Centre Line / Mean):</t>
  </si>
  <si>
    <t>LCL (Lower Control Limit):</t>
  </si>
  <si>
    <t>Sample #</t>
  </si>
  <si>
    <t>X1</t>
  </si>
  <si>
    <t>X2</t>
  </si>
  <si>
    <t>X3</t>
  </si>
  <si>
    <t>X4</t>
  </si>
  <si>
    <t>X5</t>
  </si>
  <si>
    <t>X̄ (Mean)</t>
  </si>
  <si>
    <t>R (Range)</t>
  </si>
  <si>
    <t>UCL</t>
  </si>
  <si>
    <t>CL</t>
  </si>
  <si>
    <t>LCL</t>
  </si>
  <si>
    <t>Grand Mean (X̄̄):</t>
  </si>
  <si>
    <t>→ Any point outside UCL/LCL or 8 consecutive points on one side of CL — investigate immediately. The process is telling you something.</t>
  </si>
  <si>
    <t>Decision Point? (Y/N)</t>
  </si>
  <si>
    <t>Possible Problem / Escape Point</t>
  </si>
  <si>
    <t>Risk Level (H/M/L)</t>
  </si>
  <si>
    <t>FLOWCHART  |  Step 1 - Map the Process</t>
  </si>
  <si>
    <t>7QC Tools - Problem Solving Template</t>
  </si>
  <si>
    <t>Identify the vital few, the 20% causing 80%</t>
  </si>
  <si>
    <t>Monitor the process after action, sustain the gain</t>
  </si>
  <si>
    <t>Tells you where to collect data</t>
  </si>
  <si>
    <t>Proces Requirement</t>
  </si>
  <si>
    <t>Inspection escape, wrong spec accepted</t>
  </si>
  <si>
    <t>CHECKSHEET  |  Step 2 - Collect Structured Data</t>
  </si>
  <si>
    <r>
      <rPr>
        <b/>
        <i/>
        <sz val="9"/>
        <color rgb="FF4A4A4A"/>
        <rFont val="Arial"/>
        <family val="2"/>
      </rPr>
      <t>Purpose:</t>
    </r>
    <r>
      <rPr>
        <i/>
        <sz val="9"/>
        <color rgb="FF4A4A4A"/>
        <rFont val="Arial"/>
        <family val="2"/>
      </rPr>
      <t xml:space="preserve"> Collect consistent, categorized data at the right point in the process. Data quality here determines everything downstream.</t>
    </r>
  </si>
  <si>
    <r>
      <rPr>
        <b/>
        <i/>
        <sz val="9"/>
        <color rgb="FF4A4A4A"/>
        <rFont val="Arial"/>
        <family val="2"/>
      </rPr>
      <t>Purpose:</t>
    </r>
    <r>
      <rPr>
        <i/>
        <sz val="9"/>
        <color rgb="FF4A4A4A"/>
        <rFont val="Arial"/>
        <family val="2"/>
      </rPr>
      <t xml:space="preserve"> Understand the process flow and locate where defects or problems can escape. This determines where to collect data.</t>
    </r>
  </si>
  <si>
    <t>HISTOGRAM  |  Step 3 - See the Shape of Your Data</t>
  </si>
  <si>
    <t>RAW DATA INPUT - Enter your measurement values below</t>
  </si>
  <si>
    <r>
      <rPr>
        <b/>
        <i/>
        <sz val="9"/>
        <color rgb="FF4A4A4A"/>
        <rFont val="Arial"/>
        <family val="2"/>
      </rPr>
      <t>Purpose:</t>
    </r>
    <r>
      <rPr>
        <i/>
        <sz val="9"/>
        <color rgb="FF4A4A4A"/>
        <rFont val="Arial"/>
        <family val="2"/>
      </rPr>
      <t xml:space="preserve"> Understand spread, central tendency, and distribution shape. Are you dealing with one problem or multiple layered problems?</t>
    </r>
  </si>
  <si>
    <t>PARETO CHART  |  Step 4 - Find the Vital Few</t>
  </si>
  <si>
    <t>INPUT - Defect Counts (Sort by Count descending before entering)</t>
  </si>
  <si>
    <t>Purpose: Rank defect categories by frequency. Focus your Fishbone only on the top contributors, not everything.</t>
  </si>
  <si>
    <t>→ The top 2-3 defect types driving 80%+ of count, these are what your Fishbone should investigate. Don't build a fishbone for everything.</t>
  </si>
  <si>
    <t>Enter the problem here:</t>
  </si>
  <si>
    <t>FISHBONE (Ishikawa)  |  Step 5 - Find Root Causes</t>
  </si>
  <si>
    <r>
      <rPr>
        <b/>
        <i/>
        <sz val="9"/>
        <color rgb="FF4A4A4A"/>
        <rFont val="Arial"/>
        <family val="2"/>
      </rPr>
      <t>Purpose:</t>
    </r>
    <r>
      <rPr>
        <i/>
        <sz val="9"/>
        <color rgb="FF4A4A4A"/>
        <rFont val="Arial"/>
        <family val="2"/>
      </rPr>
      <t xml:space="preserve"> Systematically map all probable causes for the Pareto top item. Use 6M categories, validate each probable cause don't assume.</t>
    </r>
  </si>
  <si>
    <t>6M CAUSE MAPPING TABLE - List all probable causes under each category</t>
  </si>
  <si>
    <t>Moderate correlation, investigate further</t>
  </si>
  <si>
    <t>Inverse relationship, also significant</t>
  </si>
  <si>
    <t>X - Cause Value</t>
  </si>
  <si>
    <t>Y - Effect Value</t>
  </si>
  <si>
    <r>
      <t xml:space="preserve">PROBLEM BEING ANALYSED </t>
    </r>
    <r>
      <rPr>
        <sz val="11"/>
        <color rgb="FFFFFFFF"/>
        <rFont val="Arial"/>
        <family val="2"/>
      </rPr>
      <t>(from Pareto top item, use multiple sheet if multiple items)</t>
    </r>
  </si>
  <si>
    <r>
      <t xml:space="preserve">CONFIRMED ROOT CAUSES </t>
    </r>
    <r>
      <rPr>
        <sz val="11"/>
        <color rgb="FFFFFFFF"/>
        <rFont val="Arial"/>
        <family val="2"/>
      </rPr>
      <t>(from Scatter Plot validation)</t>
    </r>
  </si>
  <si>
    <t>SCATTER PLOT  |  Step 6 - Validate the Cause</t>
  </si>
  <si>
    <r>
      <rPr>
        <b/>
        <i/>
        <sz val="9"/>
        <color rgb="FF4A4A4A"/>
        <rFont val="Arial"/>
        <family val="2"/>
      </rPr>
      <t>Purpose:</t>
    </r>
    <r>
      <rPr>
        <i/>
        <sz val="9"/>
        <color rgb="FF4A4A4A"/>
        <rFont val="Arial"/>
        <family val="2"/>
      </rPr>
      <t xml:space="preserve"> Does the suspected cause actually correlate with the effect? This is where you stop assuming and start confirming.</t>
    </r>
  </si>
  <si>
    <t>CONTROL CHART  |  Step 7 - Sustain the Gain</t>
  </si>
  <si>
    <r>
      <rPr>
        <b/>
        <i/>
        <sz val="9"/>
        <color rgb="FF4A4A4A"/>
        <rFont val="Arial"/>
        <family val="2"/>
      </rPr>
      <t>Purpose:</t>
    </r>
    <r>
      <rPr>
        <i/>
        <sz val="9"/>
        <color rgb="FF4A4A4A"/>
        <rFont val="Arial"/>
        <family val="2"/>
      </rPr>
      <t xml:space="preserve"> Monitor the process after countermeasures. Detect drift before it becomes a defect. This is your ongoing early warning system.</t>
    </r>
  </si>
  <si>
    <t>MEASUREMENT DATA - Individual Values (X Chart)</t>
  </si>
  <si>
    <t>Bin Width (auto):</t>
  </si>
  <si>
    <t>Bin #</t>
  </si>
  <si>
    <t>Lower Limit</t>
  </si>
  <si>
    <t>Upper Limit</t>
  </si>
  <si>
    <t>Midpoint</t>
  </si>
  <si>
    <t>Relative %</t>
  </si>
  <si>
    <t>→ Just enter raw values above. Bins, frequencies, and chart update automatically. Bin width = (Max-Min)/8.</t>
  </si>
  <si>
    <t>Defected part from supplier end</t>
  </si>
  <si>
    <t>Input your actual key process requirements as bullet points</t>
  </si>
  <si>
    <t>FREQUENCY TABLE - Auto calculated from raw data above</t>
  </si>
  <si>
    <t>Use engineering knowledge and process understanding to confirm the root cause.</t>
  </si>
  <si>
    <t>Strong relationship exists between cause and effect, worth investigating further</t>
  </si>
  <si>
    <t>Relationship is weak, go back to your Fishbone</t>
  </si>
  <si>
    <t>process requiremenrt can be functional analysis from FMEA</t>
  </si>
  <si>
    <t>Shaft dia</t>
  </si>
  <si>
    <t>Obs</t>
  </si>
  <si>
    <t>PM Hours (X)</t>
  </si>
  <si>
    <t>Breakdown Hours (Y)</t>
  </si>
  <si>
    <t>Experience (X)</t>
  </si>
  <si>
    <t>Downtime (Y)</t>
  </si>
  <si>
    <t>Training Hours</t>
  </si>
  <si>
    <t>Productivity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</si>
</sst>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000"/>
  </numFmts>
  <fonts count="27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8"/>
      <color rgb="FFFFFFFF"/>
      <name val="Arial"/>
      <family val="2"/>
    </font>
    <font>
      <i/>
      <sz val="10"/>
      <color rgb="FF4A4A4A"/>
      <name val="Arial"/>
      <family val="2"/>
    </font>
    <font>
      <b/>
      <sz val="10"/>
      <color rgb="FFFFFFFF"/>
      <name val="Arial"/>
      <family val="2"/>
    </font>
    <font>
      <b/>
      <sz val="10"/>
      <color rgb="FF1F4E79"/>
      <name val="Arial"/>
      <family val="2"/>
    </font>
    <font>
      <b/>
      <sz val="10"/>
      <color rgb="FF2D2D2D"/>
      <name val="Arial"/>
      <family val="2"/>
    </font>
    <font>
      <sz val="10"/>
      <color rgb="FF2D2D2D"/>
      <name val="Arial"/>
      <family val="2"/>
    </font>
    <font>
      <i/>
      <sz val="9"/>
      <color rgb="FF4A4A4A"/>
      <name val="Arial"/>
      <family val="2"/>
    </font>
    <font>
      <b/>
      <sz val="14"/>
      <color rgb="FFFFFFFF"/>
      <name val="Arial"/>
      <family val="2"/>
    </font>
    <font>
      <b/>
      <sz val="11"/>
      <color rgb="FFFFFFFF"/>
      <name val="Arial"/>
      <family val="2"/>
    </font>
    <font>
      <b/>
      <sz val="9"/>
      <color rgb="FF2D2D2D"/>
      <name val="Arial"/>
      <family val="2"/>
    </font>
    <font>
      <b/>
      <sz val="9"/>
      <color rgb="FFFFFFFF"/>
      <name val="Arial"/>
      <family val="2"/>
    </font>
    <font>
      <sz val="9"/>
      <color rgb="FF2D2D2D"/>
      <name val="Arial"/>
      <family val="2"/>
    </font>
    <font>
      <i/>
      <sz val="9"/>
      <color rgb="FF1F4E79"/>
      <name val="Arial"/>
      <family val="2"/>
    </font>
    <font>
      <sz val="10"/>
      <color rgb="FF375623"/>
      <name val="Arial"/>
      <family val="2"/>
    </font>
    <font>
      <sz val="10"/>
      <color rgb="FF1F4E79"/>
      <name val="Arial"/>
      <family val="2"/>
    </font>
    <font>
      <sz val="10"/>
      <color rgb="FF4A4A4A"/>
      <name val="Arial"/>
      <family val="2"/>
    </font>
    <font>
      <sz val="9"/>
      <color rgb="FF7B0000"/>
      <name val="Arial"/>
      <family val="2"/>
    </font>
    <font>
      <sz val="9"/>
      <color rgb="FF375623"/>
      <name val="Arial"/>
      <family val="2"/>
    </font>
    <font>
      <b/>
      <i/>
      <sz val="9"/>
      <color rgb="FF4A4A4A"/>
      <name val="Arial"/>
      <family val="2"/>
    </font>
    <font>
      <sz val="9"/>
      <color rgb="FF4A4A4A"/>
      <name val="Arial"/>
      <family val="2"/>
    </font>
    <font>
      <sz val="11"/>
      <color rgb="FFFFFFFF"/>
      <name val="Arial"/>
      <family val="2"/>
    </font>
    <font>
      <u/>
      <sz val="11"/>
      <color theme="10"/>
      <name val="Calibri"/>
      <family val="2"/>
      <charset val="1"/>
    </font>
    <font>
      <sz val="9"/>
      <color rgb="FF1F4E79"/>
      <name val="Arial"/>
      <family val="2"/>
    </font>
    <font>
      <b/>
      <sz val="8"/>
      <color rgb="FF4A4A4A"/>
      <name val="Arial"/>
      <family val="2"/>
    </font>
    <font>
      <b/>
      <sz val="11"/>
      <color theme="1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2E75B6"/>
        <bgColor rgb="FF0066CC"/>
      </patternFill>
    </fill>
    <fill>
      <patternFill patternType="solid">
        <fgColor rgb="FFFFFFFF"/>
        <bgColor rgb="FFF9F9F9"/>
      </patternFill>
    </fill>
    <fill>
      <patternFill patternType="solid">
        <fgColor rgb="FFF5F5F5"/>
        <bgColor rgb="FFF9F9F9"/>
      </patternFill>
    </fill>
    <fill>
      <patternFill patternType="solid">
        <fgColor theme="0"/>
        <bgColor rgb="FFE2EFDA"/>
      </patternFill>
    </fill>
    <fill>
      <patternFill patternType="solid">
        <fgColor theme="0"/>
        <bgColor rgb="FFF9F9F9"/>
      </patternFill>
    </fill>
    <fill>
      <patternFill patternType="solid">
        <fgColor rgb="FFFFFFCD"/>
        <bgColor rgb="FFE2EFDA"/>
      </patternFill>
    </fill>
    <fill>
      <patternFill patternType="solid">
        <fgColor rgb="FFFFFFCD"/>
        <bgColor rgb="FFF9F9F9"/>
      </patternFill>
    </fill>
    <fill>
      <patternFill patternType="solid">
        <fgColor rgb="FFFFFFCD"/>
        <bgColor indexed="64"/>
      </patternFill>
    </fill>
    <fill>
      <patternFill patternType="solid">
        <fgColor rgb="FFFFFFCD"/>
        <bgColor rgb="FFFCE4D6"/>
      </patternFill>
    </fill>
    <fill>
      <patternFill patternType="solid">
        <fgColor rgb="FFFFFFCD"/>
        <bgColor rgb="FFDEEAF1"/>
      </patternFill>
    </fill>
    <fill>
      <patternFill patternType="solid">
        <fgColor rgb="FFFFFFCD"/>
        <bgColor rgb="FFFFE0E0"/>
      </patternFill>
    </fill>
    <fill>
      <patternFill patternType="solid">
        <fgColor rgb="FFFFFFCD"/>
        <bgColor rgb="FFD9D9D9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115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6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left" vertical="center" wrapText="1"/>
    </xf>
    <xf numFmtId="0" fontId="5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164" fontId="15" fillId="6" borderId="1" xfId="0" applyNumberFormat="1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/>
    </xf>
    <xf numFmtId="0" fontId="7" fillId="7" borderId="1" xfId="0" applyFont="1" applyFill="1" applyBorder="1" applyAlignment="1">
      <alignment horizontal="center" vertical="center"/>
    </xf>
    <xf numFmtId="164" fontId="15" fillId="7" borderId="1" xfId="0" applyNumberFormat="1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right" vertical="center"/>
    </xf>
    <xf numFmtId="0" fontId="7" fillId="8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7" fillId="10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/>
    </xf>
    <xf numFmtId="0" fontId="21" fillId="7" borderId="1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2" fontId="19" fillId="0" borderId="1" xfId="0" applyNumberFormat="1" applyFont="1" applyBorder="1" applyAlignment="1">
      <alignment horizontal="center" vertical="center"/>
    </xf>
    <xf numFmtId="0" fontId="7" fillId="10" borderId="1" xfId="0" applyFont="1" applyFill="1" applyBorder="1" applyAlignment="1">
      <alignment horizontal="left" vertical="center"/>
    </xf>
    <xf numFmtId="2" fontId="7" fillId="0" borderId="1" xfId="0" applyNumberFormat="1" applyFont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0" fontId="23" fillId="6" borderId="1" xfId="1" applyFill="1" applyBorder="1" applyAlignment="1">
      <alignment horizontal="center" vertical="center"/>
    </xf>
    <xf numFmtId="0" fontId="23" fillId="7" borderId="1" xfId="1" applyFill="1" applyBorder="1" applyAlignment="1">
      <alignment horizontal="center" vertical="center"/>
    </xf>
    <xf numFmtId="165" fontId="16" fillId="4" borderId="1" xfId="0" applyNumberFormat="1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left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12" borderId="1" xfId="0" applyFont="1" applyFill="1" applyBorder="1" applyAlignment="1">
      <alignment horizontal="center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center" vertical="center" wrapText="1"/>
    </xf>
    <xf numFmtId="0" fontId="13" fillId="11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0" fillId="9" borderId="1" xfId="0" applyFill="1" applyBorder="1"/>
    <xf numFmtId="2" fontId="24" fillId="11" borderId="1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0" fontId="13" fillId="12" borderId="1" xfId="0" applyFont="1" applyFill="1" applyBorder="1" applyAlignment="1">
      <alignment horizontal="left" vertical="center" wrapText="1"/>
    </xf>
    <xf numFmtId="0" fontId="13" fillId="11" borderId="1" xfId="0" applyFont="1" applyFill="1" applyBorder="1" applyAlignment="1">
      <alignment horizontal="left" vertical="center" wrapText="1"/>
    </xf>
    <xf numFmtId="0" fontId="13" fillId="13" borderId="1" xfId="0" applyFont="1" applyFill="1" applyBorder="1" applyAlignment="1">
      <alignment horizontal="left" vertical="center" wrapText="1"/>
    </xf>
    <xf numFmtId="0" fontId="13" fillId="14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1" fillId="5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0" fillId="9" borderId="1" xfId="0" applyFill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right" vertical="center"/>
    </xf>
    <xf numFmtId="0" fontId="0" fillId="10" borderId="1" xfId="0" applyFill="1" applyBorder="1" applyAlignment="1">
      <alignment horizontal="center"/>
    </xf>
    <xf numFmtId="2" fontId="16" fillId="4" borderId="2" xfId="0" applyNumberFormat="1" applyFont="1" applyFill="1" applyBorder="1" applyAlignment="1">
      <alignment horizontal="center" vertical="center"/>
    </xf>
    <xf numFmtId="2" fontId="16" fillId="4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6" fillId="4" borderId="2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left" vertical="center" wrapText="1"/>
    </xf>
    <xf numFmtId="0" fontId="7" fillId="9" borderId="2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1" fillId="10" borderId="2" xfId="0" applyFont="1" applyFill="1" applyBorder="1" applyAlignment="1">
      <alignment horizontal="center" vertical="center"/>
    </xf>
    <xf numFmtId="0" fontId="11" fillId="10" borderId="3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4" fillId="3" borderId="1" xfId="0" applyFont="1" applyFill="1" applyBorder="1" applyAlignment="1">
      <alignment horizontal="right" vertical="center"/>
    </xf>
    <xf numFmtId="0" fontId="7" fillId="4" borderId="1" xfId="0" applyFont="1" applyFill="1" applyBorder="1" applyAlignment="1">
      <alignment horizontal="left" vertical="center"/>
    </xf>
    <xf numFmtId="0" fontId="2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0000"/>
      <rgbColor rgb="FF00AA00"/>
      <rgbColor rgb="FF000080"/>
      <rgbColor rgb="FF808000"/>
      <rgbColor rgb="FF800080"/>
      <rgbColor rgb="FF008080"/>
      <rgbColor rgb="FFBFBFBF"/>
      <rgbColor rgb="FF878787"/>
      <rgbColor rgb="FF9999FF"/>
      <rgbColor rgb="FF993366"/>
      <rgbColor rgb="FFFFF2CC"/>
      <rgbColor rgb="FFDEEAF1"/>
      <rgbColor rgb="FF660066"/>
      <rgbColor rgb="FFFF8080"/>
      <rgbColor rgb="FF0066CC"/>
      <rgbColor rgb="FFE8D5F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5F5"/>
      <rgbColor rgb="FFE2EFDA"/>
      <rgbColor rgb="FFF9F9F9"/>
      <rgbColor rgb="FFD9D9D9"/>
      <rgbColor rgb="FFFFE0E0"/>
      <rgbColor rgb="FFCC99FF"/>
      <rgbColor rgb="FFFCE4D6"/>
      <rgbColor rgb="FF2E75B6"/>
      <rgbColor rgb="FF33CCCC"/>
      <rgbColor rgb="FF99CC00"/>
      <rgbColor rgb="FFFFCC00"/>
      <rgbColor rgb="FFFF9900"/>
      <rgbColor rgb="FFFF6600"/>
      <rgbColor rgb="FF4A4A4A"/>
      <rgbColor rgb="FF969696"/>
      <rgbColor rgb="FF003366"/>
      <rgbColor rgb="FF339966"/>
      <rgbColor rgb="FF003300"/>
      <rgbColor rgb="FF375623"/>
      <rgbColor rgb="FF993300"/>
      <rgbColor rgb="FF993366"/>
      <rgbColor rgb="FF1F4E7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Histogram - Distribution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6302919958384299E-2"/>
          <c:y val="0.12726967448152346"/>
          <c:w val="0.8992957343912561"/>
          <c:h val="0.7328202551180802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Histogram!$F$22</c:f>
              <c:strCache>
                <c:ptCount val="1"/>
                <c:pt idx="0">
                  <c:v>Frequency</c:v>
                </c:pt>
              </c:strCache>
            </c:strRef>
          </c:tx>
          <c:spPr>
            <a:solidFill>
              <a:srgbClr val="2E75B6"/>
            </a:solidFill>
            <a:ln w="0">
              <a:solidFill>
                <a:srgbClr val="000000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numRef>
              <c:f>Histogram!$E$23:$E$30</c:f>
              <c:numCache>
                <c:formatCode>0.00</c:formatCode>
                <c:ptCount val="8"/>
                <c:pt idx="0">
                  <c:v>22.524999999999999</c:v>
                </c:pt>
                <c:pt idx="1">
                  <c:v>22.774999999999999</c:v>
                </c:pt>
                <c:pt idx="2">
                  <c:v>23.024999999999999</c:v>
                </c:pt>
                <c:pt idx="3">
                  <c:v>23.274999999999999</c:v>
                </c:pt>
                <c:pt idx="4">
                  <c:v>23.524999999999999</c:v>
                </c:pt>
                <c:pt idx="5">
                  <c:v>23.774999999999999</c:v>
                </c:pt>
                <c:pt idx="6">
                  <c:v>24.024999999999999</c:v>
                </c:pt>
                <c:pt idx="7">
                  <c:v>24.274999999999999</c:v>
                </c:pt>
              </c:numCache>
            </c:numRef>
          </c:cat>
          <c:val>
            <c:numRef>
              <c:f>Histogram!$F$23:$F$30</c:f>
              <c:numCache>
                <c:formatCode>General</c:formatCode>
                <c:ptCount val="8"/>
                <c:pt idx="0">
                  <c:v>4</c:v>
                </c:pt>
                <c:pt idx="1">
                  <c:v>3</c:v>
                </c:pt>
                <c:pt idx="2">
                  <c:v>4</c:v>
                </c:pt>
                <c:pt idx="3">
                  <c:v>3</c:v>
                </c:pt>
                <c:pt idx="4">
                  <c:v>5</c:v>
                </c:pt>
                <c:pt idx="5">
                  <c:v>3</c:v>
                </c:pt>
                <c:pt idx="6">
                  <c:v>5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6A-3E4C-AB75-DCCEF075F56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173413"/>
        <c:axId val="44270385"/>
      </c:barChart>
      <c:catAx>
        <c:axId val="21173413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Midpoint Value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4270385"/>
        <c:crosses val="autoZero"/>
        <c:auto val="1"/>
        <c:lblAlgn val="ctr"/>
        <c:lblOffset val="100"/>
        <c:noMultiLvlLbl val="0"/>
      </c:catAx>
      <c:valAx>
        <c:axId val="44270385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Frequency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21173413"/>
        <c:crosses val="autoZero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64164413435924406"/>
          <c:y val="0.12024392451248439"/>
          <c:w val="0.10788997564795866"/>
          <c:h val="5.4694391784397597E-2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1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100" b="1" strike="noStrike" spc="-1">
                <a:solidFill>
                  <a:srgbClr val="000000"/>
                </a:solidFill>
                <a:latin typeface="Calibri"/>
              </a:rPr>
              <a:t>Pareto Chart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8272090988626428E-2"/>
          <c:y val="0.10829128417127687"/>
          <c:w val="0.81064506359781952"/>
          <c:h val="0.69023950131233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Pareto!$D$6</c:f>
              <c:strCache>
                <c:ptCount val="1"/>
                <c:pt idx="0">
                  <c:v>Count</c:v>
                </c:pt>
              </c:strCache>
            </c:strRef>
          </c:tx>
          <c:spPr>
            <a:solidFill>
              <a:srgbClr val="2E75B6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Pareto!$C$7:$C$14</c:f>
              <c:strCache>
                <c:ptCount val="8"/>
                <c:pt idx="0">
                  <c:v>Dimensional Out of Spec</c:v>
                </c:pt>
                <c:pt idx="1">
                  <c:v>Surface Scratch / Dent</c:v>
                </c:pt>
                <c:pt idx="2">
                  <c:v>Wrong Assembly</c:v>
                </c:pt>
                <c:pt idx="3">
                  <c:v>Burr / Sharp Edge</c:v>
                </c:pt>
                <c:pt idx="4">
                  <c:v>Missing Component</c:v>
                </c:pt>
                <c:pt idx="5">
                  <c:v>Weld Defect</c:v>
                </c:pt>
                <c:pt idx="6">
                  <c:v>Colour Defect</c:v>
                </c:pt>
                <c:pt idx="7">
                  <c:v>Other</c:v>
                </c:pt>
              </c:strCache>
            </c:strRef>
          </c:cat>
          <c:val>
            <c:numRef>
              <c:f>Pareto!$D$7:$D$14</c:f>
              <c:numCache>
                <c:formatCode>General</c:formatCode>
                <c:ptCount val="8"/>
                <c:pt idx="0">
                  <c:v>45</c:v>
                </c:pt>
                <c:pt idx="1">
                  <c:v>28</c:v>
                </c:pt>
                <c:pt idx="2">
                  <c:v>15</c:v>
                </c:pt>
                <c:pt idx="3">
                  <c:v>8</c:v>
                </c:pt>
                <c:pt idx="4">
                  <c:v>5</c:v>
                </c:pt>
                <c:pt idx="5">
                  <c:v>3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81-1F41-8330-E8AE671EC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4234840"/>
        <c:axId val="92684612"/>
      </c:barChart>
      <c:lineChart>
        <c:grouping val="standard"/>
        <c:varyColors val="0"/>
        <c:ser>
          <c:idx val="1"/>
          <c:order val="1"/>
          <c:tx>
            <c:strRef>
              <c:f>Pareto!$F$6</c:f>
              <c:strCache>
                <c:ptCount val="1"/>
                <c:pt idx="0">
                  <c:v>Cumulative %</c:v>
                </c:pt>
              </c:strCache>
            </c:strRef>
          </c:tx>
          <c:spPr>
            <a:ln w="20160">
              <a:solidFill>
                <a:srgbClr val="FF00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Pareto!$C$7:$C$14</c:f>
              <c:strCache>
                <c:ptCount val="8"/>
                <c:pt idx="0">
                  <c:v>Dimensional Out of Spec</c:v>
                </c:pt>
                <c:pt idx="1">
                  <c:v>Surface Scratch / Dent</c:v>
                </c:pt>
                <c:pt idx="2">
                  <c:v>Wrong Assembly</c:v>
                </c:pt>
                <c:pt idx="3">
                  <c:v>Burr / Sharp Edge</c:v>
                </c:pt>
                <c:pt idx="4">
                  <c:v>Missing Component</c:v>
                </c:pt>
                <c:pt idx="5">
                  <c:v>Weld Defect</c:v>
                </c:pt>
                <c:pt idx="6">
                  <c:v>Colour Defect</c:v>
                </c:pt>
                <c:pt idx="7">
                  <c:v>Other</c:v>
                </c:pt>
              </c:strCache>
            </c:strRef>
          </c:cat>
          <c:val>
            <c:numRef>
              <c:f>Pareto!$F$7:$F$14</c:f>
              <c:numCache>
                <c:formatCode>0.0%</c:formatCode>
                <c:ptCount val="8"/>
                <c:pt idx="0">
                  <c:v>0.42056074766355139</c:v>
                </c:pt>
                <c:pt idx="1">
                  <c:v>0.68224299065420557</c:v>
                </c:pt>
                <c:pt idx="2">
                  <c:v>0.82242990654205606</c:v>
                </c:pt>
                <c:pt idx="3">
                  <c:v>0.89719626168224298</c:v>
                </c:pt>
                <c:pt idx="4">
                  <c:v>0.94392523364485981</c:v>
                </c:pt>
                <c:pt idx="5">
                  <c:v>0.9719626168224299</c:v>
                </c:pt>
                <c:pt idx="6">
                  <c:v>0.99065420560747663</c:v>
                </c:pt>
                <c:pt idx="7">
                  <c:v>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1581-1F41-8330-E8AE671EC7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15747935"/>
        <c:axId val="74561871"/>
      </c:lineChart>
      <c:catAx>
        <c:axId val="4423484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9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92684612"/>
        <c:crosses val="autoZero"/>
        <c:auto val="1"/>
        <c:lblAlgn val="ctr"/>
        <c:lblOffset val="100"/>
        <c:noMultiLvlLbl val="0"/>
      </c:catAx>
      <c:valAx>
        <c:axId val="92684612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Count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44234840"/>
        <c:crosses val="autoZero"/>
        <c:crossBetween val="between"/>
      </c:valAx>
      <c:catAx>
        <c:axId val="15747935"/>
        <c:scaling>
          <c:orientation val="minMax"/>
        </c:scaling>
        <c:delete val="1"/>
        <c:axPos val="b"/>
        <c:numFmt formatCode="General" sourceLinked="0"/>
        <c:majorTickMark val="none"/>
        <c:minorTickMark val="none"/>
        <c:tickLblPos val="nextTo"/>
        <c:crossAx val="74561871"/>
        <c:crosses val="autoZero"/>
        <c:auto val="1"/>
        <c:lblAlgn val="ctr"/>
        <c:lblOffset val="100"/>
        <c:noMultiLvlLbl val="0"/>
      </c:catAx>
      <c:valAx>
        <c:axId val="74561871"/>
        <c:scaling>
          <c:orientation val="minMax"/>
        </c:scaling>
        <c:delete val="0"/>
        <c:axPos val="r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Cumulative 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15747935"/>
        <c:crosses val="max"/>
        <c:crossBetween val="between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5421306818181818"/>
          <c:y val="0.14845644112104078"/>
          <c:w val="0.23485795454545455"/>
          <c:h val="5.4472612316858168E-2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2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200" b="1" strike="noStrike" spc="-1">
                <a:solidFill>
                  <a:srgbClr val="000000"/>
                </a:solidFill>
                <a:latin typeface="Calibri"/>
              </a:rPr>
              <a:t>Scatter Plot — Cause vs Effect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0175622377542314E-2"/>
          <c:y val="0.1073959371683977"/>
          <c:w val="0.86287530124275158"/>
          <c:h val="0.77454158493842251"/>
        </c:manualLayout>
      </c:layout>
      <c:scatterChart>
        <c:scatterStyle val="lineMarker"/>
        <c:varyColors val="0"/>
        <c:ser>
          <c:idx val="0"/>
          <c:order val="0"/>
          <c:tx>
            <c:v>Observations</c:v>
          </c:tx>
          <c:spPr>
            <a:ln w="47520">
              <a:noFill/>
            </a:ln>
          </c:spPr>
          <c:marker>
            <c:symbol val="circle"/>
            <c:size val="6"/>
            <c:spPr>
              <a:solidFill>
                <a:srgbClr val="2E75B6"/>
              </a:solidFill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xVal>
            <c:numRef>
              <c:f>Scatter!$C$10:$C$29</c:f>
              <c:numCache>
                <c:formatCode>General</c:formatCode>
                <c:ptCount val="20"/>
                <c:pt idx="0">
                  <c:v>0.1</c:v>
                </c:pt>
                <c:pt idx="1">
                  <c:v>0.2</c:v>
                </c:pt>
                <c:pt idx="2">
                  <c:v>0.3</c:v>
                </c:pt>
                <c:pt idx="3">
                  <c:v>0.4</c:v>
                </c:pt>
                <c:pt idx="4">
                  <c:v>0.5</c:v>
                </c:pt>
                <c:pt idx="5">
                  <c:v>0.6</c:v>
                </c:pt>
                <c:pt idx="6">
                  <c:v>0.7</c:v>
                </c:pt>
                <c:pt idx="7">
                  <c:v>0.8</c:v>
                </c:pt>
                <c:pt idx="8">
                  <c:v>0.9</c:v>
                </c:pt>
                <c:pt idx="9">
                  <c:v>1</c:v>
                </c:pt>
                <c:pt idx="10">
                  <c:v>1.1000000000000001</c:v>
                </c:pt>
                <c:pt idx="11">
                  <c:v>1.2</c:v>
                </c:pt>
                <c:pt idx="12">
                  <c:v>1.3</c:v>
                </c:pt>
                <c:pt idx="13">
                  <c:v>1.4</c:v>
                </c:pt>
                <c:pt idx="14">
                  <c:v>1.5</c:v>
                </c:pt>
                <c:pt idx="15">
                  <c:v>1.6</c:v>
                </c:pt>
                <c:pt idx="16">
                  <c:v>1.7</c:v>
                </c:pt>
                <c:pt idx="17">
                  <c:v>1.8</c:v>
                </c:pt>
                <c:pt idx="18">
                  <c:v>1.9</c:v>
                </c:pt>
                <c:pt idx="19">
                  <c:v>2</c:v>
                </c:pt>
              </c:numCache>
            </c:numRef>
          </c:xVal>
          <c:yVal>
            <c:numRef>
              <c:f>Scatter!$D$10:$D$29</c:f>
              <c:numCache>
                <c:formatCode>General</c:formatCode>
                <c:ptCount val="20"/>
                <c:pt idx="0">
                  <c:v>0.05</c:v>
                </c:pt>
                <c:pt idx="1">
                  <c:v>0.08</c:v>
                </c:pt>
                <c:pt idx="2">
                  <c:v>0.12</c:v>
                </c:pt>
                <c:pt idx="3">
                  <c:v>0.18</c:v>
                </c:pt>
                <c:pt idx="4">
                  <c:v>0.22</c:v>
                </c:pt>
                <c:pt idx="5">
                  <c:v>0.25</c:v>
                </c:pt>
                <c:pt idx="6">
                  <c:v>0.31</c:v>
                </c:pt>
                <c:pt idx="7">
                  <c:v>0.6</c:v>
                </c:pt>
                <c:pt idx="8">
                  <c:v>0.5</c:v>
                </c:pt>
                <c:pt idx="9">
                  <c:v>0.6</c:v>
                </c:pt>
                <c:pt idx="10">
                  <c:v>0.51</c:v>
                </c:pt>
                <c:pt idx="11">
                  <c:v>0.54</c:v>
                </c:pt>
                <c:pt idx="12">
                  <c:v>0.6</c:v>
                </c:pt>
                <c:pt idx="13">
                  <c:v>0.65</c:v>
                </c:pt>
                <c:pt idx="14">
                  <c:v>0.69</c:v>
                </c:pt>
                <c:pt idx="15">
                  <c:v>0.74</c:v>
                </c:pt>
                <c:pt idx="16">
                  <c:v>0.79</c:v>
                </c:pt>
                <c:pt idx="17">
                  <c:v>0.82</c:v>
                </c:pt>
                <c:pt idx="18">
                  <c:v>0.88</c:v>
                </c:pt>
                <c:pt idx="19">
                  <c:v>0.93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DDE-E249-AEC2-4A250874A1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4986995"/>
        <c:axId val="3322479"/>
      </c:scatterChart>
      <c:valAx>
        <c:axId val="74986995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X - Cause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3322479"/>
        <c:crosses val="autoZero"/>
        <c:crossBetween val="midCat"/>
      </c:valAx>
      <c:valAx>
        <c:axId val="3322479"/>
        <c:scaling>
          <c:orientation val="minMax"/>
        </c:scaling>
        <c:delete val="0"/>
        <c:axPos val="l"/>
        <c:title>
          <c:tx>
            <c:rich>
              <a:bodyPr rot="-5400000"/>
              <a:lstStyle/>
              <a:p>
                <a:pPr>
                  <a:defRPr sz="1000" b="1" strike="noStrike" spc="-1">
                    <a:solidFill>
                      <a:srgbClr val="000000"/>
                    </a:solidFill>
                    <a:latin typeface="Calibri"/>
                  </a:defRPr>
                </a:pPr>
                <a:r>
                  <a:rPr lang="en-US" sz="1000" b="1" strike="noStrike" spc="-1">
                    <a:solidFill>
                      <a:srgbClr val="000000"/>
                    </a:solidFill>
                    <a:latin typeface="Calibri"/>
                  </a:rPr>
                  <a:t>Y - Effect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4986995"/>
        <c:crosses val="autoZero"/>
        <c:crossBetween val="midCat"/>
      </c:valAx>
      <c:spPr>
        <a:noFill/>
        <a:ln w="0">
          <a:noFill/>
        </a:ln>
      </c:spPr>
    </c:plotArea>
    <c:legend>
      <c:legendPos val="r"/>
      <c:layout>
        <c:manualLayout>
          <c:xMode val="edge"/>
          <c:yMode val="edge"/>
          <c:x val="0.80462239471530039"/>
          <c:y val="0.81252311167561653"/>
          <c:w val="0.12813106420978518"/>
          <c:h val="4.6153614264124246E-2"/>
        </c:manualLayout>
      </c:layout>
      <c:overlay val="0"/>
      <c:spPr>
        <a:noFill/>
        <a:ln w="0">
          <a:noFill/>
        </a:ln>
      </c:spPr>
      <c:txPr>
        <a:bodyPr/>
        <a:lstStyle/>
        <a:p>
          <a:pPr>
            <a:defRPr sz="1000" b="0" strike="noStrike" spc="-1">
              <a:solidFill>
                <a:srgbClr val="000000"/>
              </a:solidFill>
              <a:latin typeface="Calibri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09543487579009"/>
          <c:y val="5.1562487312380091E-2"/>
          <c:w val="0.85168225220325922"/>
          <c:h val="0.7925208498955475"/>
        </c:manualLayout>
      </c:layout>
      <c:scatterChart>
        <c:scatterStyle val="lineMarker"/>
        <c:varyColors val="0"/>
        <c:ser>
          <c:idx val="0"/>
          <c:order val="0"/>
          <c:tx>
            <c:strRef>
              <c:f>Scatter!$V$19</c:f>
              <c:strCache>
                <c:ptCount val="1"/>
                <c:pt idx="0">
                  <c:v>Productivity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Scatter!$U$20:$U$39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Scatter!$V$20:$V$39</c:f>
              <c:numCache>
                <c:formatCode>General</c:formatCode>
                <c:ptCount val="20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56</c:v>
                </c:pt>
                <c:pt idx="4">
                  <c:v>63</c:v>
                </c:pt>
                <c:pt idx="5">
                  <c:v>61</c:v>
                </c:pt>
                <c:pt idx="6">
                  <c:v>69</c:v>
                </c:pt>
                <c:pt idx="7">
                  <c:v>67</c:v>
                </c:pt>
                <c:pt idx="8">
                  <c:v>74</c:v>
                </c:pt>
                <c:pt idx="9">
                  <c:v>72</c:v>
                </c:pt>
                <c:pt idx="10">
                  <c:v>80</c:v>
                </c:pt>
                <c:pt idx="11">
                  <c:v>77</c:v>
                </c:pt>
                <c:pt idx="12">
                  <c:v>84</c:v>
                </c:pt>
                <c:pt idx="13">
                  <c:v>82</c:v>
                </c:pt>
                <c:pt idx="14">
                  <c:v>89</c:v>
                </c:pt>
                <c:pt idx="15">
                  <c:v>88</c:v>
                </c:pt>
                <c:pt idx="16">
                  <c:v>92</c:v>
                </c:pt>
                <c:pt idx="17">
                  <c:v>95</c:v>
                </c:pt>
                <c:pt idx="18">
                  <c:v>94</c:v>
                </c:pt>
                <c:pt idx="19">
                  <c:v>101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A22-6546-BD88-D1F1C1E1A6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7506816"/>
        <c:axId val="817390336"/>
      </c:scatterChart>
      <c:valAx>
        <c:axId val="8175068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390336"/>
        <c:crosses val="autoZero"/>
        <c:crossBetween val="midCat"/>
      </c:valAx>
      <c:valAx>
        <c:axId val="8173903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50681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379155730533683"/>
          <c:y val="5.0925925925925923E-2"/>
          <c:w val="0.84298622047244087"/>
          <c:h val="0.78679130018873011"/>
        </c:manualLayout>
      </c:layout>
      <c:scatterChart>
        <c:scatterStyle val="lineMarker"/>
        <c:varyColors val="0"/>
        <c:ser>
          <c:idx val="0"/>
          <c:order val="0"/>
          <c:tx>
            <c:strRef>
              <c:f>Scatter!$Z$19</c:f>
              <c:strCache>
                <c:ptCount val="1"/>
                <c:pt idx="0">
                  <c:v>Breakdown Hours (Y)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Scatter!$Y$20:$Y$39</c:f>
              <c:numCache>
                <c:formatCode>General</c:formatCode>
                <c:ptCount val="20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  <c:pt idx="5">
                  <c:v>12</c:v>
                </c:pt>
                <c:pt idx="6">
                  <c:v>14</c:v>
                </c:pt>
                <c:pt idx="7">
                  <c:v>16</c:v>
                </c:pt>
                <c:pt idx="8">
                  <c:v>18</c:v>
                </c:pt>
                <c:pt idx="9">
                  <c:v>20</c:v>
                </c:pt>
                <c:pt idx="10">
                  <c:v>22</c:v>
                </c:pt>
                <c:pt idx="11">
                  <c:v>24</c:v>
                </c:pt>
                <c:pt idx="12">
                  <c:v>26</c:v>
                </c:pt>
                <c:pt idx="13">
                  <c:v>28</c:v>
                </c:pt>
                <c:pt idx="14">
                  <c:v>30</c:v>
                </c:pt>
                <c:pt idx="15">
                  <c:v>32</c:v>
                </c:pt>
                <c:pt idx="16">
                  <c:v>34</c:v>
                </c:pt>
                <c:pt idx="17">
                  <c:v>36</c:v>
                </c:pt>
                <c:pt idx="18">
                  <c:v>38</c:v>
                </c:pt>
                <c:pt idx="19">
                  <c:v>40</c:v>
                </c:pt>
              </c:numCache>
            </c:numRef>
          </c:xVal>
          <c:yVal>
            <c:numRef>
              <c:f>Scatter!$Z$20:$Z$39</c:f>
              <c:numCache>
                <c:formatCode>General</c:formatCode>
                <c:ptCount val="20"/>
                <c:pt idx="0">
                  <c:v>26</c:v>
                </c:pt>
                <c:pt idx="1">
                  <c:v>24</c:v>
                </c:pt>
                <c:pt idx="2">
                  <c:v>22</c:v>
                </c:pt>
                <c:pt idx="3">
                  <c:v>23</c:v>
                </c:pt>
                <c:pt idx="4">
                  <c:v>19</c:v>
                </c:pt>
                <c:pt idx="5">
                  <c:v>20</c:v>
                </c:pt>
                <c:pt idx="6">
                  <c:v>17</c:v>
                </c:pt>
                <c:pt idx="7">
                  <c:v>15</c:v>
                </c:pt>
                <c:pt idx="8">
                  <c:v>16</c:v>
                </c:pt>
                <c:pt idx="9">
                  <c:v>13</c:v>
                </c:pt>
                <c:pt idx="10">
                  <c:v>12</c:v>
                </c:pt>
                <c:pt idx="11">
                  <c:v>11</c:v>
                </c:pt>
                <c:pt idx="12">
                  <c:v>9</c:v>
                </c:pt>
                <c:pt idx="13">
                  <c:v>10</c:v>
                </c:pt>
                <c:pt idx="14">
                  <c:v>7</c:v>
                </c:pt>
                <c:pt idx="15">
                  <c:v>8</c:v>
                </c:pt>
                <c:pt idx="16">
                  <c:v>5</c:v>
                </c:pt>
                <c:pt idx="17">
                  <c:v>4</c:v>
                </c:pt>
                <c:pt idx="18">
                  <c:v>3</c:v>
                </c:pt>
                <c:pt idx="19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5E7-B94F-B22C-B60E5558F8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17454528"/>
        <c:axId val="817462592"/>
      </c:scatterChart>
      <c:valAx>
        <c:axId val="81745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462592"/>
        <c:crosses val="autoZero"/>
        <c:crossBetween val="midCat"/>
      </c:valAx>
      <c:valAx>
        <c:axId val="817462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17454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en-US" sz="1800" b="1" strike="noStrike" spc="-1">
                <a:solidFill>
                  <a:srgbClr val="000000"/>
                </a:solidFill>
                <a:latin typeface="Calibri"/>
              </a:rPr>
              <a:t>Control Chart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'Control Chart'!$H$15</c:f>
              <c:strCache>
                <c:ptCount val="1"/>
                <c:pt idx="0">
                  <c:v>X̄ (Mean)</c:v>
                </c:pt>
              </c:strCache>
            </c:strRef>
          </c:tx>
          <c:spPr>
            <a:ln w="20160" cap="rnd">
              <a:solidFill>
                <a:srgbClr val="2E75B6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'Control Chart'!$H$16:$H$35</c:f>
              <c:numCache>
                <c:formatCode>0.00</c:formatCode>
                <c:ptCount val="20"/>
                <c:pt idx="0">
                  <c:v>23.204000000000001</c:v>
                </c:pt>
                <c:pt idx="1">
                  <c:v>23.155999999999999</c:v>
                </c:pt>
                <c:pt idx="2">
                  <c:v>23.242000000000001</c:v>
                </c:pt>
                <c:pt idx="3">
                  <c:v>23.216000000000001</c:v>
                </c:pt>
                <c:pt idx="4">
                  <c:v>23.201999999999998</c:v>
                </c:pt>
                <c:pt idx="5">
                  <c:v>23.201999999999998</c:v>
                </c:pt>
                <c:pt idx="6">
                  <c:v>23.047999999999998</c:v>
                </c:pt>
                <c:pt idx="7">
                  <c:v>23.205999999999996</c:v>
                </c:pt>
                <c:pt idx="8">
                  <c:v>23.237999999999996</c:v>
                </c:pt>
                <c:pt idx="9">
                  <c:v>23.204000000000001</c:v>
                </c:pt>
                <c:pt idx="10">
                  <c:v>23.238</c:v>
                </c:pt>
                <c:pt idx="11">
                  <c:v>23.276</c:v>
                </c:pt>
                <c:pt idx="12">
                  <c:v>23.21</c:v>
                </c:pt>
                <c:pt idx="13">
                  <c:v>23.177999999999997</c:v>
                </c:pt>
                <c:pt idx="14">
                  <c:v>23.271999999999998</c:v>
                </c:pt>
                <c:pt idx="15">
                  <c:v>23.714000000000002</c:v>
                </c:pt>
                <c:pt idx="16">
                  <c:v>23.064</c:v>
                </c:pt>
                <c:pt idx="17">
                  <c:v>23.262</c:v>
                </c:pt>
                <c:pt idx="18">
                  <c:v>23.263999999999999</c:v>
                </c:pt>
                <c:pt idx="19">
                  <c:v>23.295999999999999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AC-0F41-A6EF-B542B6EFC9CD}"/>
            </c:ext>
          </c:extLst>
        </c:ser>
        <c:ser>
          <c:idx val="1"/>
          <c:order val="1"/>
          <c:tx>
            <c:strRef>
              <c:f>'Control Chart'!$J$15</c:f>
              <c:strCache>
                <c:ptCount val="1"/>
                <c:pt idx="0">
                  <c:v>UCL</c:v>
                </c:pt>
              </c:strCache>
            </c:strRef>
          </c:tx>
          <c:spPr>
            <a:ln w="47520">
              <a:solidFill>
                <a:srgbClr val="FF0000"/>
              </a:solidFill>
              <a:prstDash val="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'Control Chart'!$J$16:$J$35</c:f>
              <c:numCache>
                <c:formatCode>0.00</c:formatCode>
                <c:ptCount val="20"/>
                <c:pt idx="0">
                  <c:v>23.5</c:v>
                </c:pt>
                <c:pt idx="1">
                  <c:v>23.5</c:v>
                </c:pt>
                <c:pt idx="2">
                  <c:v>23.5</c:v>
                </c:pt>
                <c:pt idx="3">
                  <c:v>23.5</c:v>
                </c:pt>
                <c:pt idx="4">
                  <c:v>23.5</c:v>
                </c:pt>
                <c:pt idx="5">
                  <c:v>23.5</c:v>
                </c:pt>
                <c:pt idx="6">
                  <c:v>23.5</c:v>
                </c:pt>
                <c:pt idx="7">
                  <c:v>23.5</c:v>
                </c:pt>
                <c:pt idx="8">
                  <c:v>23.5</c:v>
                </c:pt>
                <c:pt idx="9">
                  <c:v>23.5</c:v>
                </c:pt>
                <c:pt idx="10">
                  <c:v>23.5</c:v>
                </c:pt>
                <c:pt idx="11">
                  <c:v>23.5</c:v>
                </c:pt>
                <c:pt idx="12">
                  <c:v>23.5</c:v>
                </c:pt>
                <c:pt idx="13">
                  <c:v>23.5</c:v>
                </c:pt>
                <c:pt idx="14">
                  <c:v>23.5</c:v>
                </c:pt>
                <c:pt idx="15">
                  <c:v>23.5</c:v>
                </c:pt>
                <c:pt idx="16">
                  <c:v>23.5</c:v>
                </c:pt>
                <c:pt idx="17">
                  <c:v>23.5</c:v>
                </c:pt>
                <c:pt idx="18">
                  <c:v>23.5</c:v>
                </c:pt>
                <c:pt idx="19">
                  <c:v>23.5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F9AC-0F41-A6EF-B542B6EFC9CD}"/>
            </c:ext>
          </c:extLst>
        </c:ser>
        <c:ser>
          <c:idx val="2"/>
          <c:order val="2"/>
          <c:tx>
            <c:strRef>
              <c:f>'Control Chart'!$K$15</c:f>
              <c:strCache>
                <c:ptCount val="1"/>
                <c:pt idx="0">
                  <c:v>CL</c:v>
                </c:pt>
              </c:strCache>
            </c:strRef>
          </c:tx>
          <c:spPr>
            <a:ln w="47520">
              <a:solidFill>
                <a:srgbClr val="00AA00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'Control Chart'!$K$16:$K$35</c:f>
              <c:numCache>
                <c:formatCode>0.00</c:formatCode>
                <c:ptCount val="20"/>
                <c:pt idx="0">
                  <c:v>23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  <c:pt idx="7">
                  <c:v>23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23</c:v>
                </c:pt>
                <c:pt idx="15">
                  <c:v>23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F9AC-0F41-A6EF-B542B6EFC9CD}"/>
            </c:ext>
          </c:extLst>
        </c:ser>
        <c:ser>
          <c:idx val="3"/>
          <c:order val="3"/>
          <c:tx>
            <c:strRef>
              <c:f>'Control Chart'!$L$15</c:f>
              <c:strCache>
                <c:ptCount val="1"/>
                <c:pt idx="0">
                  <c:v>LCL</c:v>
                </c:pt>
              </c:strCache>
            </c:strRef>
          </c:tx>
          <c:spPr>
            <a:ln w="47520">
              <a:solidFill>
                <a:srgbClr val="FF0000"/>
              </a:solidFill>
              <a:prstDash val="dash"/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strike="noStrike" spc="-1">
                    <a:solidFill>
                      <a:srgbClr val="000000"/>
                    </a:solidFill>
                    <a:latin typeface="Arial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val>
            <c:numRef>
              <c:f>'Control Chart'!$L$16:$L$35</c:f>
              <c:numCache>
                <c:formatCode>0.00</c:formatCode>
                <c:ptCount val="20"/>
                <c:pt idx="0">
                  <c:v>22.5</c:v>
                </c:pt>
                <c:pt idx="1">
                  <c:v>22.5</c:v>
                </c:pt>
                <c:pt idx="2">
                  <c:v>22.5</c:v>
                </c:pt>
                <c:pt idx="3">
                  <c:v>22.5</c:v>
                </c:pt>
                <c:pt idx="4">
                  <c:v>22.5</c:v>
                </c:pt>
                <c:pt idx="5">
                  <c:v>22.5</c:v>
                </c:pt>
                <c:pt idx="6">
                  <c:v>22.5</c:v>
                </c:pt>
                <c:pt idx="7">
                  <c:v>22.5</c:v>
                </c:pt>
                <c:pt idx="8">
                  <c:v>22.5</c:v>
                </c:pt>
                <c:pt idx="9">
                  <c:v>22.5</c:v>
                </c:pt>
                <c:pt idx="10">
                  <c:v>22.5</c:v>
                </c:pt>
                <c:pt idx="11">
                  <c:v>22.5</c:v>
                </c:pt>
                <c:pt idx="12">
                  <c:v>22.5</c:v>
                </c:pt>
                <c:pt idx="13">
                  <c:v>22.5</c:v>
                </c:pt>
                <c:pt idx="14">
                  <c:v>22.5</c:v>
                </c:pt>
                <c:pt idx="15">
                  <c:v>22.5</c:v>
                </c:pt>
                <c:pt idx="16">
                  <c:v>22.5</c:v>
                </c:pt>
                <c:pt idx="17">
                  <c:v>22.5</c:v>
                </c:pt>
                <c:pt idx="18">
                  <c:v>22.5</c:v>
                </c:pt>
                <c:pt idx="19">
                  <c:v>22.5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F9AC-0F41-A6EF-B542B6EFC9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smooth val="0"/>
        <c:axId val="69183889"/>
        <c:axId val="73185959"/>
      </c:lineChart>
      <c:catAx>
        <c:axId val="69183889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2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73185959"/>
        <c:crosses val="autoZero"/>
        <c:auto val="1"/>
        <c:lblAlgn val="ctr"/>
        <c:lblOffset val="100"/>
        <c:noMultiLvlLbl val="0"/>
      </c:catAx>
      <c:valAx>
        <c:axId val="73185959"/>
        <c:scaling>
          <c:orientation val="minMax"/>
        </c:scaling>
        <c:delete val="0"/>
        <c:axPos val="l"/>
        <c:numFmt formatCode="0.0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200" b="0" strike="noStrike" spc="-1">
                <a:solidFill>
                  <a:srgbClr val="000000"/>
                </a:solidFill>
                <a:latin typeface="Calibri"/>
              </a:defRPr>
            </a:pPr>
            <a:endParaRPr lang="en-US"/>
          </a:p>
        </c:txPr>
        <c:crossAx val="6918388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title pos="t" align="ctr" overlay="0">
      <cx:tx>
        <cx:txData>
          <cx:v>Shat Diameter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rgbClr val="000000">
                  <a:lumMod val="65000"/>
                  <a:lumOff val="35000"/>
                </a:srgbClr>
              </a:solidFill>
              <a:latin typeface="Calibri"/>
            </a:rPr>
            <a:t>Shat Diameter</a:t>
          </a:r>
        </a:p>
      </cx:txPr>
    </cx:title>
    <cx:plotArea>
      <cx:plotAreaRegion>
        <cx:series layoutId="clusteredColumn" uniqueId="{00000000-E2C9-F949-ACD4-BFE8F727EE6F}"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_xlchart.v1.2</cx:f>
      </cx:numDim>
    </cx:data>
  </cx:chartData>
  <cx:chart>
    <cx:title pos="t" align="ctr" overlay="0">
      <cx:tx>
        <cx:txData>
          <cx:v>Shatf Diameter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/>
          </a:pPr>
          <a:r>
            <a:rPr lang="en-US" sz="1400" b="0" i="0" u="none" strike="noStrike" baseline="0">
              <a:solidFill>
                <a:srgbClr val="000000">
                  <a:lumMod val="65000"/>
                  <a:lumOff val="35000"/>
                </a:srgbClr>
              </a:solidFill>
              <a:latin typeface="Calibri"/>
            </a:rPr>
            <a:t>Shatf Diameter</a:t>
          </a:r>
        </a:p>
      </cx:txPr>
    </cx:title>
    <cx:plotArea>
      <cx:plotAreaRegion>
        <cx:series layoutId="clusteredColumn" uniqueId="{00000000-AC70-1440-BA7E-1C460FF24BC5}"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tickLabels/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microsoft.com/office/2014/relationships/chartEx" Target="../charts/chartEx2.xml"/><Relationship Id="rId2" Type="http://schemas.microsoft.com/office/2014/relationships/chartEx" Target="../charts/chartEx1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152401</xdr:colOff>
      <xdr:row>20</xdr:row>
      <xdr:rowOff>0</xdr:rowOff>
    </xdr:from>
    <xdr:to>
      <xdr:col>12</xdr:col>
      <xdr:colOff>1179287</xdr:colOff>
      <xdr:row>32</xdr:row>
      <xdr:rowOff>223740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862042F-A460-3A49-BAF0-69BF443CBD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619881</xdr:colOff>
      <xdr:row>13</xdr:row>
      <xdr:rowOff>72267</xdr:rowOff>
    </xdr:from>
    <xdr:to>
      <xdr:col>38</xdr:col>
      <xdr:colOff>45357</xdr:colOff>
      <xdr:row>29</xdr:row>
      <xdr:rowOff>196546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>
              <a:extLst>
                <a:ext uri="{FF2B5EF4-FFF2-40B4-BE49-F238E27FC236}">
                  <a16:creationId xmlns:a16="http://schemas.microsoft.com/office/drawing/2014/main" id="{3CF4B818-7F29-DEF4-FB6A-F9229F53D06A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2602976" y="3670600"/>
              <a:ext cx="6743095" cy="407035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17</xdr:col>
      <xdr:colOff>87691</xdr:colOff>
      <xdr:row>12</xdr:row>
      <xdr:rowOff>211667</xdr:rowOff>
    </xdr:from>
    <xdr:to>
      <xdr:col>26</xdr:col>
      <xdr:colOff>362858</xdr:colOff>
      <xdr:row>27</xdr:row>
      <xdr:rowOff>184755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>
              <a:extLst>
                <a:ext uri="{FF2B5EF4-FFF2-40B4-BE49-F238E27FC236}">
                  <a16:creationId xmlns:a16="http://schemas.microsoft.com/office/drawing/2014/main" id="{29A7C636-65C0-E883-CA77-03C649CEBD23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3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15418405" y="3537857"/>
              <a:ext cx="6262310" cy="3647017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16</xdr:col>
      <xdr:colOff>0</xdr:colOff>
      <xdr:row>15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88900</xdr:colOff>
      <xdr:row>7</xdr:row>
      <xdr:rowOff>0</xdr:rowOff>
    </xdr:from>
    <xdr:to>
      <xdr:col>17</xdr:col>
      <xdr:colOff>472620</xdr:colOff>
      <xdr:row>22</xdr:row>
      <xdr:rowOff>276840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577107</xdr:colOff>
      <xdr:row>8</xdr:row>
      <xdr:rowOff>102973</xdr:rowOff>
    </xdr:from>
    <xdr:to>
      <xdr:col>25</xdr:col>
      <xdr:colOff>526307</xdr:colOff>
      <xdr:row>16</xdr:row>
      <xdr:rowOff>316928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94F6042-C3BB-7235-E36B-7C5210EE3A5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95569</xdr:colOff>
      <xdr:row>8</xdr:row>
      <xdr:rowOff>42848</xdr:rowOff>
    </xdr:from>
    <xdr:to>
      <xdr:col>33</xdr:col>
      <xdr:colOff>57940</xdr:colOff>
      <xdr:row>16</xdr:row>
      <xdr:rowOff>306115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1259488-53B9-7258-FE09-C0D74F0F3FE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37</xdr:row>
      <xdr:rowOff>0</xdr:rowOff>
    </xdr:from>
    <xdr:to>
      <xdr:col>12</xdr:col>
      <xdr:colOff>12700</xdr:colOff>
      <xdr:row>58</xdr:row>
      <xdr:rowOff>38100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0A6F7A0-9415-D043-8606-E6463B1C294A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dff25784-709d-4ce9-bf9f-1181def00c66&quot;"/>
  </we:properties>
  <we:bindings/>
  <we:snapshot xmlns:r="http://schemas.openxmlformats.org/officeDocument/2006/relationships"/>
</we:webextension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5"/>
  <sheetViews>
    <sheetView showGridLines="0" zoomScaleNormal="100" workbookViewId="0">
      <selection activeCell="F6" sqref="F6"/>
    </sheetView>
  </sheetViews>
  <sheetFormatPr baseColWidth="10" defaultColWidth="8.6640625" defaultRowHeight="15" x14ac:dyDescent="0.2"/>
  <cols>
    <col min="1" max="1" width="3" customWidth="1"/>
    <col min="2" max="2" width="6" customWidth="1"/>
    <col min="3" max="3" width="16.6640625" customWidth="1"/>
    <col min="4" max="4" width="34.5" customWidth="1"/>
    <col min="5" max="5" width="32" customWidth="1"/>
    <col min="6" max="6" width="22" customWidth="1"/>
  </cols>
  <sheetData>
    <row r="1" spans="2:6" ht="9.75" customHeight="1" x14ac:dyDescent="0.2"/>
    <row r="2" spans="2:6" ht="49.5" customHeight="1" x14ac:dyDescent="0.2">
      <c r="B2" s="73" t="s">
        <v>197</v>
      </c>
      <c r="C2" s="74"/>
      <c r="D2" s="74"/>
      <c r="E2" s="74"/>
      <c r="F2" s="75"/>
    </row>
    <row r="3" spans="2:6" ht="18" customHeight="1" x14ac:dyDescent="0.2">
      <c r="B3" s="76" t="s">
        <v>0</v>
      </c>
      <c r="C3" s="77"/>
      <c r="D3" s="77"/>
      <c r="E3" s="77"/>
      <c r="F3" s="78"/>
    </row>
    <row r="4" spans="2:6" ht="9.75" customHeight="1" x14ac:dyDescent="0.2"/>
    <row r="5" spans="2:6" ht="30" customHeight="1" x14ac:dyDescent="0.2"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</row>
    <row r="6" spans="2:6" ht="34" customHeight="1" x14ac:dyDescent="0.2">
      <c r="B6" s="10">
        <v>1</v>
      </c>
      <c r="C6" s="11" t="s">
        <v>6</v>
      </c>
      <c r="D6" s="12" t="s">
        <v>7</v>
      </c>
      <c r="E6" s="12" t="s">
        <v>200</v>
      </c>
      <c r="F6" s="45" t="s">
        <v>8</v>
      </c>
    </row>
    <row r="7" spans="2:6" ht="34" customHeight="1" x14ac:dyDescent="0.2">
      <c r="B7" s="13">
        <v>2</v>
      </c>
      <c r="C7" s="14" t="s">
        <v>9</v>
      </c>
      <c r="D7" s="15" t="s">
        <v>10</v>
      </c>
      <c r="E7" s="15" t="s">
        <v>11</v>
      </c>
      <c r="F7" s="46" t="s">
        <v>12</v>
      </c>
    </row>
    <row r="8" spans="2:6" ht="34" customHeight="1" x14ac:dyDescent="0.2">
      <c r="B8" s="10">
        <v>3</v>
      </c>
      <c r="C8" s="11" t="s">
        <v>13</v>
      </c>
      <c r="D8" s="12" t="s">
        <v>14</v>
      </c>
      <c r="E8" s="12" t="s">
        <v>15</v>
      </c>
      <c r="F8" s="45" t="s">
        <v>16</v>
      </c>
    </row>
    <row r="9" spans="2:6" ht="34" customHeight="1" x14ac:dyDescent="0.2">
      <c r="B9" s="13">
        <v>4</v>
      </c>
      <c r="C9" s="14" t="s">
        <v>17</v>
      </c>
      <c r="D9" s="15" t="s">
        <v>198</v>
      </c>
      <c r="E9" s="15" t="s">
        <v>18</v>
      </c>
      <c r="F9" s="46" t="s">
        <v>19</v>
      </c>
    </row>
    <row r="10" spans="2:6" ht="34" customHeight="1" x14ac:dyDescent="0.2">
      <c r="B10" s="10">
        <v>5</v>
      </c>
      <c r="C10" s="11" t="s">
        <v>20</v>
      </c>
      <c r="D10" s="12" t="s">
        <v>21</v>
      </c>
      <c r="E10" s="12" t="s">
        <v>22</v>
      </c>
      <c r="F10" s="45" t="s">
        <v>23</v>
      </c>
    </row>
    <row r="11" spans="2:6" ht="34" customHeight="1" x14ac:dyDescent="0.2">
      <c r="B11" s="13">
        <v>6</v>
      </c>
      <c r="C11" s="14" t="s">
        <v>24</v>
      </c>
      <c r="D11" s="15" t="s">
        <v>25</v>
      </c>
      <c r="E11" s="15" t="s">
        <v>26</v>
      </c>
      <c r="F11" s="46" t="s">
        <v>27</v>
      </c>
    </row>
    <row r="12" spans="2:6" ht="34" customHeight="1" x14ac:dyDescent="0.2">
      <c r="B12" s="10">
        <v>7</v>
      </c>
      <c r="C12" s="11" t="s">
        <v>28</v>
      </c>
      <c r="D12" s="12" t="s">
        <v>199</v>
      </c>
      <c r="E12" s="12" t="s">
        <v>29</v>
      </c>
      <c r="F12" s="45" t="s">
        <v>30</v>
      </c>
    </row>
    <row r="14" spans="2:6" ht="9.75" customHeight="1" x14ac:dyDescent="0.2"/>
    <row r="15" spans="2:6" ht="21.75" customHeight="1" x14ac:dyDescent="0.2">
      <c r="B15" s="79" t="s">
        <v>31</v>
      </c>
      <c r="C15" s="79"/>
      <c r="D15" s="79"/>
      <c r="E15" s="79"/>
      <c r="F15" s="79"/>
    </row>
  </sheetData>
  <mergeCells count="3">
    <mergeCell ref="B2:F2"/>
    <mergeCell ref="B3:F3"/>
    <mergeCell ref="B15:F15"/>
  </mergeCells>
  <hyperlinks>
    <hyperlink ref="F6" location="Flowchart!A1" display="→ Flowchart" xr:uid="{94C57CD0-3033-564D-B751-653E5F44E521}"/>
    <hyperlink ref="F7" location="Checksheet!A1" display="→ Checksheet" xr:uid="{88294653-7E70-E449-854D-EBBEB71B5C73}"/>
    <hyperlink ref="F9" location="Pareto!A1" display="→ Pareto" xr:uid="{F8AFACD1-AE75-FB40-B984-581D8109CF27}"/>
    <hyperlink ref="F12" location="'Control Chart'!A1" display="→ Control Chart" xr:uid="{26C09199-1A29-4B48-BAD2-F514DDD31B78}"/>
    <hyperlink ref="F8" location="Histogram!A1" display="→ Histogram" xr:uid="{72385C82-4967-E24A-BD99-68B80561A215}"/>
    <hyperlink ref="F10" location="Fishbone!A1" display="→ Fishbone" xr:uid="{D3264337-0A59-274A-A785-1C9DBEDAF70A}"/>
    <hyperlink ref="F11" location="Scatter!A1" display="→ Scatter" xr:uid="{CE8E9C87-3629-C045-A185-57080C6FE4E9}"/>
  </hyperlink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27"/>
  <sheetViews>
    <sheetView showGridLines="0" zoomScaleNormal="100" workbookViewId="0">
      <selection activeCell="L12" sqref="L12"/>
    </sheetView>
  </sheetViews>
  <sheetFormatPr baseColWidth="10" defaultColWidth="8.6640625" defaultRowHeight="15" x14ac:dyDescent="0.2"/>
  <cols>
    <col min="1" max="1" width="3" customWidth="1"/>
    <col min="2" max="2" width="8" customWidth="1"/>
    <col min="3" max="3" width="25" customWidth="1"/>
    <col min="4" max="5" width="18" customWidth="1"/>
    <col min="6" max="6" width="12" customWidth="1"/>
    <col min="7" max="7" width="24.33203125" customWidth="1"/>
    <col min="8" max="8" width="22" customWidth="1"/>
    <col min="9" max="9" width="12" customWidth="1"/>
    <col min="10" max="10" width="20" customWidth="1"/>
    <col min="11" max="11" width="14" customWidth="1"/>
  </cols>
  <sheetData>
    <row r="2" spans="2:12" ht="39.75" customHeight="1" x14ac:dyDescent="0.2">
      <c r="B2" s="68" t="s">
        <v>196</v>
      </c>
      <c r="C2" s="68"/>
      <c r="D2" s="68"/>
      <c r="E2" s="68"/>
      <c r="F2" s="68"/>
      <c r="G2" s="68"/>
      <c r="H2" s="68"/>
      <c r="I2" s="68"/>
      <c r="J2" s="68"/>
    </row>
    <row r="3" spans="2:12" ht="18" customHeight="1" x14ac:dyDescent="0.2">
      <c r="B3" s="71" t="s">
        <v>205</v>
      </c>
      <c r="C3" s="71"/>
      <c r="D3" s="71"/>
      <c r="E3" s="71"/>
      <c r="F3" s="71"/>
      <c r="G3" s="71"/>
      <c r="H3" s="71"/>
      <c r="I3" s="71"/>
      <c r="J3" s="71"/>
      <c r="K3" s="9"/>
    </row>
    <row r="4" spans="2:12" ht="15" customHeight="1" x14ac:dyDescent="0.2"/>
    <row r="5" spans="2:12" ht="21.75" customHeight="1" x14ac:dyDescent="0.2">
      <c r="B5" s="69" t="s">
        <v>32</v>
      </c>
      <c r="C5" s="69"/>
      <c r="D5" s="69"/>
      <c r="E5" s="69"/>
      <c r="F5" s="69"/>
      <c r="G5" s="69"/>
      <c r="H5" s="69"/>
      <c r="I5" s="69"/>
      <c r="J5" s="69"/>
    </row>
    <row r="6" spans="2:12" ht="21.75" customHeight="1" x14ac:dyDescent="0.2">
      <c r="B6" s="67" t="s">
        <v>33</v>
      </c>
      <c r="C6" s="67"/>
      <c r="D6" s="67"/>
      <c r="E6" s="70"/>
      <c r="F6" s="70"/>
      <c r="G6" s="70"/>
      <c r="H6" s="70"/>
      <c r="I6" s="70"/>
      <c r="J6" s="70"/>
    </row>
    <row r="7" spans="2:12" ht="21.75" customHeight="1" x14ac:dyDescent="0.2">
      <c r="B7" s="67" t="s">
        <v>34</v>
      </c>
      <c r="C7" s="67"/>
      <c r="D7" s="67"/>
      <c r="E7" s="70"/>
      <c r="F7" s="70"/>
      <c r="G7" s="70"/>
      <c r="H7" s="70"/>
      <c r="I7" s="70"/>
      <c r="J7" s="70"/>
    </row>
    <row r="8" spans="2:12" ht="21.75" customHeight="1" x14ac:dyDescent="0.2">
      <c r="B8" s="67" t="s">
        <v>35</v>
      </c>
      <c r="C8" s="67"/>
      <c r="D8" s="67"/>
      <c r="E8" s="70"/>
      <c r="F8" s="70"/>
      <c r="G8" s="70"/>
      <c r="H8" s="70"/>
      <c r="I8" s="70"/>
      <c r="J8" s="70"/>
    </row>
    <row r="9" spans="2:12" ht="15" customHeight="1" x14ac:dyDescent="0.2"/>
    <row r="10" spans="2:12" ht="35" customHeight="1" x14ac:dyDescent="0.2">
      <c r="B10" s="2" t="s">
        <v>36</v>
      </c>
      <c r="C10" s="2" t="s">
        <v>37</v>
      </c>
      <c r="D10" s="2" t="s">
        <v>38</v>
      </c>
      <c r="E10" s="2" t="s">
        <v>39</v>
      </c>
      <c r="F10" s="2" t="s">
        <v>193</v>
      </c>
      <c r="G10" s="2" t="s">
        <v>201</v>
      </c>
      <c r="H10" s="2" t="s">
        <v>194</v>
      </c>
      <c r="I10" s="2" t="s">
        <v>195</v>
      </c>
      <c r="J10" s="2" t="s">
        <v>40</v>
      </c>
    </row>
    <row r="11" spans="2:12" ht="36" customHeight="1" x14ac:dyDescent="0.2">
      <c r="B11" s="33">
        <v>1</v>
      </c>
      <c r="C11" s="48" t="s">
        <v>41</v>
      </c>
      <c r="D11" s="48" t="s">
        <v>42</v>
      </c>
      <c r="E11" s="48" t="s">
        <v>43</v>
      </c>
      <c r="F11" s="49" t="s">
        <v>44</v>
      </c>
      <c r="G11" s="49" t="s">
        <v>236</v>
      </c>
      <c r="H11" s="48" t="s">
        <v>235</v>
      </c>
      <c r="I11" s="50" t="s">
        <v>45</v>
      </c>
      <c r="J11" s="48"/>
      <c r="L11" t="s">
        <v>241</v>
      </c>
    </row>
    <row r="12" spans="2:12" ht="30" customHeight="1" x14ac:dyDescent="0.2">
      <c r="B12" s="34">
        <v>2</v>
      </c>
      <c r="C12" s="51" t="s">
        <v>46</v>
      </c>
      <c r="D12" s="51" t="s">
        <v>47</v>
      </c>
      <c r="E12" s="51" t="s">
        <v>48</v>
      </c>
      <c r="F12" s="52" t="s">
        <v>49</v>
      </c>
      <c r="G12" s="52"/>
      <c r="H12" s="51" t="s">
        <v>202</v>
      </c>
      <c r="I12" s="53" t="s">
        <v>50</v>
      </c>
      <c r="J12" s="51"/>
    </row>
    <row r="13" spans="2:12" ht="30" customHeight="1" x14ac:dyDescent="0.2">
      <c r="B13" s="33">
        <v>3</v>
      </c>
      <c r="C13" s="48" t="s">
        <v>51</v>
      </c>
      <c r="D13" s="48" t="s">
        <v>43</v>
      </c>
      <c r="E13" s="48" t="s">
        <v>52</v>
      </c>
      <c r="F13" s="49" t="s">
        <v>44</v>
      </c>
      <c r="G13" s="49"/>
      <c r="H13" s="48" t="s">
        <v>53</v>
      </c>
      <c r="I13" s="53" t="s">
        <v>50</v>
      </c>
      <c r="J13" s="48"/>
    </row>
    <row r="14" spans="2:12" ht="30" customHeight="1" x14ac:dyDescent="0.2">
      <c r="B14" s="34">
        <v>4</v>
      </c>
      <c r="C14" s="51" t="s">
        <v>54</v>
      </c>
      <c r="D14" s="51" t="s">
        <v>52</v>
      </c>
      <c r="E14" s="51" t="s">
        <v>55</v>
      </c>
      <c r="F14" s="52" t="s">
        <v>49</v>
      </c>
      <c r="G14" s="52"/>
      <c r="H14" s="51" t="s">
        <v>56</v>
      </c>
      <c r="I14" s="53" t="s">
        <v>57</v>
      </c>
      <c r="J14" s="51"/>
    </row>
    <row r="15" spans="2:12" ht="30" customHeight="1" x14ac:dyDescent="0.2">
      <c r="B15" s="33">
        <v>5</v>
      </c>
      <c r="C15" s="48" t="s">
        <v>58</v>
      </c>
      <c r="D15" s="48" t="s">
        <v>59</v>
      </c>
      <c r="E15" s="48" t="s">
        <v>60</v>
      </c>
      <c r="F15" s="49" t="s">
        <v>44</v>
      </c>
      <c r="G15" s="49"/>
      <c r="H15" s="48" t="s">
        <v>61</v>
      </c>
      <c r="I15" s="53" t="s">
        <v>57</v>
      </c>
      <c r="J15" s="48"/>
    </row>
    <row r="16" spans="2:12" ht="30" customHeight="1" x14ac:dyDescent="0.2">
      <c r="B16" s="34">
        <v>6</v>
      </c>
      <c r="C16" s="51" t="s">
        <v>62</v>
      </c>
      <c r="D16" s="51" t="s">
        <v>60</v>
      </c>
      <c r="E16" s="51" t="s">
        <v>63</v>
      </c>
      <c r="F16" s="52" t="s">
        <v>49</v>
      </c>
      <c r="G16" s="52"/>
      <c r="H16" s="51" t="s">
        <v>64</v>
      </c>
      <c r="I16" s="53" t="s">
        <v>50</v>
      </c>
      <c r="J16" s="51"/>
    </row>
    <row r="17" spans="2:10" ht="30" customHeight="1" x14ac:dyDescent="0.2">
      <c r="B17" s="33">
        <v>7</v>
      </c>
      <c r="C17" s="48" t="s">
        <v>65</v>
      </c>
      <c r="D17" s="48" t="s">
        <v>66</v>
      </c>
      <c r="E17" s="48" t="s">
        <v>67</v>
      </c>
      <c r="F17" s="49" t="s">
        <v>44</v>
      </c>
      <c r="G17" s="49"/>
      <c r="H17" s="48"/>
      <c r="I17" s="50" t="s">
        <v>45</v>
      </c>
      <c r="J17" s="48"/>
    </row>
    <row r="18" spans="2:10" ht="30" customHeight="1" x14ac:dyDescent="0.2">
      <c r="B18" s="35">
        <v>8</v>
      </c>
      <c r="C18" s="54"/>
      <c r="D18" s="54"/>
      <c r="E18" s="54"/>
      <c r="F18" s="54"/>
      <c r="G18" s="54"/>
      <c r="H18" s="54"/>
      <c r="I18" s="54"/>
      <c r="J18" s="54"/>
    </row>
    <row r="19" spans="2:10" ht="30" customHeight="1" x14ac:dyDescent="0.2">
      <c r="B19" s="36">
        <v>9</v>
      </c>
      <c r="C19" s="55"/>
      <c r="D19" s="55"/>
      <c r="E19" s="55"/>
      <c r="F19" s="55"/>
      <c r="G19" s="55"/>
      <c r="H19" s="55"/>
      <c r="I19" s="55"/>
      <c r="J19" s="55"/>
    </row>
    <row r="20" spans="2:10" ht="30" customHeight="1" x14ac:dyDescent="0.2">
      <c r="B20" s="35">
        <v>10</v>
      </c>
      <c r="C20" s="54"/>
      <c r="D20" s="54"/>
      <c r="E20" s="54"/>
      <c r="F20" s="54"/>
      <c r="G20" s="54"/>
      <c r="H20" s="54"/>
      <c r="I20" s="54"/>
      <c r="J20" s="54"/>
    </row>
    <row r="21" spans="2:10" ht="30" customHeight="1" x14ac:dyDescent="0.2">
      <c r="B21" s="36">
        <v>11</v>
      </c>
      <c r="C21" s="55"/>
      <c r="D21" s="55"/>
      <c r="E21" s="55"/>
      <c r="F21" s="55"/>
      <c r="G21" s="55"/>
      <c r="H21" s="55"/>
      <c r="I21" s="55"/>
      <c r="J21" s="55"/>
    </row>
    <row r="22" spans="2:10" ht="30" customHeight="1" x14ac:dyDescent="0.2">
      <c r="B22" s="35">
        <v>12</v>
      </c>
      <c r="C22" s="54"/>
      <c r="D22" s="54"/>
      <c r="E22" s="54"/>
      <c r="F22" s="54"/>
      <c r="G22" s="54"/>
      <c r="H22" s="54"/>
      <c r="I22" s="54"/>
      <c r="J22" s="54"/>
    </row>
    <row r="23" spans="2:10" ht="30" customHeight="1" x14ac:dyDescent="0.2">
      <c r="B23" s="36">
        <v>13</v>
      </c>
      <c r="C23" s="55"/>
      <c r="D23" s="55"/>
      <c r="E23" s="55"/>
      <c r="F23" s="55"/>
      <c r="G23" s="55"/>
      <c r="H23" s="55"/>
      <c r="I23" s="55"/>
      <c r="J23" s="55"/>
    </row>
    <row r="24" spans="2:10" ht="30" customHeight="1" x14ac:dyDescent="0.2">
      <c r="B24" s="35">
        <v>14</v>
      </c>
      <c r="C24" s="54"/>
      <c r="D24" s="54"/>
      <c r="E24" s="54"/>
      <c r="F24" s="54"/>
      <c r="G24" s="54"/>
      <c r="H24" s="54"/>
      <c r="I24" s="54"/>
      <c r="J24" s="54"/>
    </row>
    <row r="25" spans="2:10" ht="30" customHeight="1" x14ac:dyDescent="0.2">
      <c r="B25" s="37">
        <v>15</v>
      </c>
      <c r="C25" s="55"/>
      <c r="D25" s="55"/>
      <c r="E25" s="55"/>
      <c r="F25" s="55"/>
      <c r="G25" s="55"/>
      <c r="H25" s="55"/>
      <c r="I25" s="55"/>
      <c r="J25" s="55"/>
    </row>
    <row r="27" spans="2:10" ht="18" customHeight="1" x14ac:dyDescent="0.2">
      <c r="B27" s="72" t="s">
        <v>68</v>
      </c>
      <c r="C27" s="72"/>
      <c r="D27" s="72"/>
      <c r="E27" s="72"/>
      <c r="F27" s="72"/>
      <c r="G27" s="72"/>
      <c r="H27" s="72"/>
      <c r="I27" s="72"/>
      <c r="J27" s="72"/>
    </row>
  </sheetData>
  <mergeCells count="10">
    <mergeCell ref="B7:D7"/>
    <mergeCell ref="B8:D8"/>
    <mergeCell ref="B27:J27"/>
    <mergeCell ref="E7:J7"/>
    <mergeCell ref="E8:J8"/>
    <mergeCell ref="B6:D6"/>
    <mergeCell ref="B2:J2"/>
    <mergeCell ref="B5:J5"/>
    <mergeCell ref="E6:J6"/>
    <mergeCell ref="B3:J3"/>
  </mergeCell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N19"/>
  <sheetViews>
    <sheetView showGridLines="0" zoomScaleNormal="100" workbookViewId="0">
      <selection activeCell="H21" sqref="H21"/>
    </sheetView>
  </sheetViews>
  <sheetFormatPr baseColWidth="10" defaultColWidth="8.6640625" defaultRowHeight="15" x14ac:dyDescent="0.2"/>
  <cols>
    <col min="1" max="2" width="3" customWidth="1"/>
    <col min="3" max="3" width="30" customWidth="1"/>
    <col min="4" max="12" width="10" customWidth="1"/>
    <col min="13" max="13" width="12" customWidth="1"/>
    <col min="14" max="14" width="18" customWidth="1"/>
  </cols>
  <sheetData>
    <row r="2" spans="2:14" ht="39.75" customHeight="1" x14ac:dyDescent="0.2">
      <c r="B2" s="68" t="s">
        <v>203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</row>
    <row r="3" spans="2:14" ht="18" customHeight="1" x14ac:dyDescent="0.2">
      <c r="B3" s="71" t="s">
        <v>204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2:14" ht="15" customHeight="1" x14ac:dyDescent="0.2"/>
    <row r="5" spans="2:14" ht="21.75" customHeight="1" x14ac:dyDescent="0.2">
      <c r="B5" s="84" t="s">
        <v>69</v>
      </c>
      <c r="C5" s="84"/>
      <c r="D5" s="85"/>
      <c r="E5" s="85"/>
      <c r="F5" s="84" t="s">
        <v>70</v>
      </c>
      <c r="G5" s="84"/>
      <c r="H5" s="85"/>
      <c r="I5" s="85"/>
      <c r="J5" s="85"/>
      <c r="K5" s="84" t="s">
        <v>71</v>
      </c>
      <c r="L5" s="84"/>
      <c r="M5" s="80"/>
      <c r="N5" s="80"/>
    </row>
    <row r="6" spans="2:14" ht="21.75" customHeight="1" x14ac:dyDescent="0.2">
      <c r="B6" s="84" t="s">
        <v>72</v>
      </c>
      <c r="C6" s="84"/>
      <c r="D6" s="85"/>
      <c r="E6" s="85"/>
      <c r="F6" s="84" t="s">
        <v>73</v>
      </c>
      <c r="G6" s="84"/>
      <c r="H6" s="85"/>
      <c r="I6" s="85"/>
      <c r="J6" s="85"/>
      <c r="K6" s="84" t="s">
        <v>74</v>
      </c>
      <c r="L6" s="84"/>
      <c r="M6" s="80"/>
      <c r="N6" s="80"/>
    </row>
    <row r="7" spans="2:14" ht="15" customHeight="1" x14ac:dyDescent="0.2"/>
    <row r="8" spans="2:14" ht="27.75" customHeight="1" x14ac:dyDescent="0.2"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80</v>
      </c>
      <c r="H8" s="2" t="s">
        <v>81</v>
      </c>
      <c r="I8" s="2" t="s">
        <v>82</v>
      </c>
      <c r="J8" s="2" t="s">
        <v>83</v>
      </c>
      <c r="K8" s="2" t="s">
        <v>84</v>
      </c>
      <c r="L8" s="2" t="s">
        <v>85</v>
      </c>
      <c r="M8" s="2" t="s">
        <v>86</v>
      </c>
      <c r="N8" s="2" t="s">
        <v>87</v>
      </c>
    </row>
    <row r="9" spans="2:14" ht="30" customHeight="1" x14ac:dyDescent="0.2">
      <c r="B9" s="17">
        <v>1</v>
      </c>
      <c r="C9" s="16" t="s">
        <v>88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10">
        <f t="shared" ref="M9:M16" si="0">SUM(D9:L9)</f>
        <v>0</v>
      </c>
      <c r="N9" s="18">
        <f t="shared" ref="N9:N16" si="1">IF($M$17=0,0,M9/$M$17)</f>
        <v>0</v>
      </c>
    </row>
    <row r="10" spans="2:14" ht="30" customHeight="1" x14ac:dyDescent="0.2">
      <c r="B10" s="20">
        <v>2</v>
      </c>
      <c r="C10" s="19" t="s">
        <v>89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24">
        <v>0</v>
      </c>
      <c r="M10" s="10">
        <f t="shared" si="0"/>
        <v>0</v>
      </c>
      <c r="N10" s="21">
        <f t="shared" si="1"/>
        <v>0</v>
      </c>
    </row>
    <row r="11" spans="2:14" ht="30" customHeight="1" x14ac:dyDescent="0.2">
      <c r="B11" s="17">
        <v>3</v>
      </c>
      <c r="C11" s="16" t="s">
        <v>90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10">
        <f t="shared" si="0"/>
        <v>0</v>
      </c>
      <c r="N11" s="18">
        <f t="shared" si="1"/>
        <v>0</v>
      </c>
    </row>
    <row r="12" spans="2:14" ht="30" customHeight="1" x14ac:dyDescent="0.2">
      <c r="B12" s="20">
        <v>4</v>
      </c>
      <c r="C12" s="19" t="s">
        <v>91</v>
      </c>
      <c r="D12" s="24">
        <v>0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10">
        <f t="shared" si="0"/>
        <v>0</v>
      </c>
      <c r="N12" s="21">
        <f t="shared" si="1"/>
        <v>0</v>
      </c>
    </row>
    <row r="13" spans="2:14" ht="30" customHeight="1" x14ac:dyDescent="0.2">
      <c r="B13" s="17">
        <v>5</v>
      </c>
      <c r="C13" s="16" t="s">
        <v>92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10">
        <f t="shared" si="0"/>
        <v>0</v>
      </c>
      <c r="N13" s="18">
        <f t="shared" si="1"/>
        <v>0</v>
      </c>
    </row>
    <row r="14" spans="2:14" ht="30" customHeight="1" x14ac:dyDescent="0.2">
      <c r="B14" s="20">
        <v>6</v>
      </c>
      <c r="C14" s="19" t="s">
        <v>93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10">
        <f t="shared" si="0"/>
        <v>0</v>
      </c>
      <c r="N14" s="21">
        <f t="shared" si="1"/>
        <v>0</v>
      </c>
    </row>
    <row r="15" spans="2:14" ht="30" customHeight="1" x14ac:dyDescent="0.2">
      <c r="B15" s="17">
        <v>7</v>
      </c>
      <c r="C15" s="16" t="s">
        <v>94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10">
        <f t="shared" si="0"/>
        <v>0</v>
      </c>
      <c r="N15" s="18">
        <f t="shared" si="1"/>
        <v>0</v>
      </c>
    </row>
    <row r="16" spans="2:14" ht="30" customHeight="1" x14ac:dyDescent="0.2">
      <c r="B16" s="20">
        <v>8</v>
      </c>
      <c r="C16" s="19" t="s">
        <v>95</v>
      </c>
      <c r="D16" s="24">
        <v>0</v>
      </c>
      <c r="E16" s="24">
        <v>0</v>
      </c>
      <c r="F16" s="24">
        <v>0</v>
      </c>
      <c r="G16" s="24">
        <v>0</v>
      </c>
      <c r="H16" s="24">
        <v>0</v>
      </c>
      <c r="I16" s="24">
        <v>0</v>
      </c>
      <c r="J16" s="24">
        <v>0</v>
      </c>
      <c r="K16" s="24">
        <v>0</v>
      </c>
      <c r="L16" s="24">
        <v>0</v>
      </c>
      <c r="M16" s="10">
        <f t="shared" si="0"/>
        <v>0</v>
      </c>
      <c r="N16" s="21">
        <f t="shared" si="1"/>
        <v>0</v>
      </c>
    </row>
    <row r="17" spans="2:14" ht="24.75" customHeight="1" x14ac:dyDescent="0.2">
      <c r="B17" s="4"/>
      <c r="C17" s="1" t="s">
        <v>96</v>
      </c>
      <c r="D17" s="1">
        <f t="shared" ref="D17:M17" si="2">SUM(D9:D16)</f>
        <v>0</v>
      </c>
      <c r="E17" s="1">
        <f t="shared" si="2"/>
        <v>0</v>
      </c>
      <c r="F17" s="1">
        <f t="shared" si="2"/>
        <v>0</v>
      </c>
      <c r="G17" s="1">
        <f t="shared" si="2"/>
        <v>0</v>
      </c>
      <c r="H17" s="1">
        <f t="shared" si="2"/>
        <v>0</v>
      </c>
      <c r="I17" s="1">
        <f t="shared" si="2"/>
        <v>0</v>
      </c>
      <c r="J17" s="1">
        <f t="shared" si="2"/>
        <v>0</v>
      </c>
      <c r="K17" s="1">
        <f t="shared" si="2"/>
        <v>0</v>
      </c>
      <c r="L17" s="1">
        <f t="shared" si="2"/>
        <v>0</v>
      </c>
      <c r="M17" s="1">
        <f t="shared" si="2"/>
        <v>0</v>
      </c>
      <c r="N17" s="4"/>
    </row>
    <row r="19" spans="2:14" ht="18" customHeight="1" x14ac:dyDescent="0.2">
      <c r="B19" s="81" t="s">
        <v>97</v>
      </c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3"/>
    </row>
  </sheetData>
  <mergeCells count="15">
    <mergeCell ref="M6:N6"/>
    <mergeCell ref="B19:N19"/>
    <mergeCell ref="B2:N2"/>
    <mergeCell ref="B3:N3"/>
    <mergeCell ref="B5:C5"/>
    <mergeCell ref="B6:C6"/>
    <mergeCell ref="D5:E5"/>
    <mergeCell ref="D6:E6"/>
    <mergeCell ref="F5:G5"/>
    <mergeCell ref="F6:G6"/>
    <mergeCell ref="H5:J5"/>
    <mergeCell ref="H6:J6"/>
    <mergeCell ref="K5:L5"/>
    <mergeCell ref="K6:L6"/>
    <mergeCell ref="M5:N5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3C98A-640C-2643-A70F-05C933728E01}">
  <dimension ref="B2:AC111"/>
  <sheetViews>
    <sheetView showGridLines="0" topLeftCell="J5" zoomScale="84" zoomScaleNormal="100" workbookViewId="0">
      <selection activeCell="P11" sqref="P11"/>
    </sheetView>
  </sheetViews>
  <sheetFormatPr baseColWidth="10" defaultColWidth="8.6640625" defaultRowHeight="15" x14ac:dyDescent="0.2"/>
  <cols>
    <col min="1" max="1" width="3" customWidth="1"/>
    <col min="2" max="2" width="12" customWidth="1"/>
    <col min="3" max="3" width="14" customWidth="1"/>
    <col min="4" max="4" width="12" bestFit="1" customWidth="1"/>
    <col min="5" max="5" width="14" customWidth="1"/>
    <col min="6" max="6" width="12" bestFit="1" customWidth="1"/>
    <col min="7" max="7" width="14" customWidth="1"/>
    <col min="8" max="8" width="3" customWidth="1"/>
    <col min="9" max="9" width="18" customWidth="1"/>
    <col min="10" max="13" width="16" customWidth="1"/>
  </cols>
  <sheetData>
    <row r="2" spans="2:29" ht="39.75" customHeight="1" x14ac:dyDescent="0.2">
      <c r="B2" s="88" t="s">
        <v>206</v>
      </c>
      <c r="C2" s="89"/>
      <c r="D2" s="89"/>
      <c r="E2" s="89"/>
      <c r="F2" s="89"/>
      <c r="G2" s="89"/>
      <c r="H2" s="89"/>
      <c r="I2" s="89"/>
      <c r="J2" s="89"/>
      <c r="K2" s="90"/>
    </row>
    <row r="3" spans="2:29" ht="18" customHeight="1" x14ac:dyDescent="0.2">
      <c r="B3" s="91" t="s">
        <v>208</v>
      </c>
      <c r="C3" s="92"/>
      <c r="D3" s="92"/>
      <c r="E3" s="92"/>
      <c r="F3" s="92"/>
      <c r="G3" s="92"/>
      <c r="H3" s="92"/>
      <c r="I3" s="92"/>
      <c r="J3" s="92"/>
      <c r="K3" s="93"/>
    </row>
    <row r="5" spans="2:29" ht="24.75" customHeight="1" x14ac:dyDescent="0.2">
      <c r="B5" s="69" t="s">
        <v>207</v>
      </c>
      <c r="C5" s="69"/>
      <c r="D5" s="69"/>
      <c r="E5" s="69"/>
      <c r="F5" s="69"/>
      <c r="G5" s="69"/>
      <c r="I5" s="69" t="s">
        <v>98</v>
      </c>
      <c r="J5" s="69"/>
      <c r="K5" s="69"/>
    </row>
    <row r="6" spans="2:29" ht="21.75" customHeight="1" x14ac:dyDescent="0.2">
      <c r="B6" s="5" t="s">
        <v>99</v>
      </c>
      <c r="C6" s="5" t="s">
        <v>100</v>
      </c>
      <c r="D6" s="5" t="s">
        <v>99</v>
      </c>
      <c r="E6" s="5" t="s">
        <v>100</v>
      </c>
      <c r="F6" s="5" t="s">
        <v>99</v>
      </c>
      <c r="G6" s="5" t="s">
        <v>100</v>
      </c>
      <c r="I6" s="3" t="s">
        <v>101</v>
      </c>
      <c r="J6" s="86">
        <f>COUNT(C7:C16,E7:E16,G7:G16)</f>
        <v>30</v>
      </c>
      <c r="K6" s="87"/>
      <c r="L6" s="57" t="s">
        <v>228</v>
      </c>
      <c r="M6" s="56">
        <f>(J8-J7)/8</f>
        <v>0.25</v>
      </c>
    </row>
    <row r="7" spans="2:29" ht="21.75" customHeight="1" x14ac:dyDescent="0.2">
      <c r="B7" s="26">
        <v>1</v>
      </c>
      <c r="C7" s="29">
        <v>23.1</v>
      </c>
      <c r="D7" s="26">
        <v>11</v>
      </c>
      <c r="E7" s="29">
        <v>23.6</v>
      </c>
      <c r="F7" s="26">
        <v>21</v>
      </c>
      <c r="G7" s="29">
        <v>22.4</v>
      </c>
      <c r="I7" s="3" t="s">
        <v>102</v>
      </c>
      <c r="J7" s="86">
        <f>MIN(C7:C16,E7:E16,G7:G16)</f>
        <v>22.4</v>
      </c>
      <c r="K7" s="87"/>
    </row>
    <row r="8" spans="2:29" ht="21.75" customHeight="1" x14ac:dyDescent="0.2">
      <c r="B8" s="26">
        <v>2</v>
      </c>
      <c r="C8" s="29">
        <v>22.8</v>
      </c>
      <c r="D8" s="26">
        <v>12</v>
      </c>
      <c r="E8" s="29">
        <v>24.2</v>
      </c>
      <c r="F8" s="26">
        <v>22</v>
      </c>
      <c r="G8" s="29">
        <v>23.1</v>
      </c>
      <c r="I8" s="3" t="s">
        <v>103</v>
      </c>
      <c r="J8" s="86">
        <f>MAX(C7:C16,E7:E16,G7:G16)</f>
        <v>24.4</v>
      </c>
      <c r="K8" s="87"/>
    </row>
    <row r="9" spans="2:29" ht="21.75" customHeight="1" x14ac:dyDescent="0.2">
      <c r="B9" s="26">
        <v>3</v>
      </c>
      <c r="C9" s="29">
        <v>23.5</v>
      </c>
      <c r="D9" s="26">
        <v>13</v>
      </c>
      <c r="E9" s="29">
        <v>22.7</v>
      </c>
      <c r="F9" s="26">
        <v>23</v>
      </c>
      <c r="G9" s="29">
        <v>23.8</v>
      </c>
      <c r="I9" s="3" t="s">
        <v>104</v>
      </c>
      <c r="J9" s="86">
        <f>J8-J7</f>
        <v>2</v>
      </c>
      <c r="K9" s="95"/>
    </row>
    <row r="10" spans="2:29" ht="21.75" customHeight="1" x14ac:dyDescent="0.2">
      <c r="B10" s="26">
        <v>4</v>
      </c>
      <c r="C10" s="29">
        <v>24</v>
      </c>
      <c r="D10" s="26">
        <v>14</v>
      </c>
      <c r="E10" s="29">
        <v>23.3</v>
      </c>
      <c r="F10" s="26">
        <v>24</v>
      </c>
      <c r="G10" s="29">
        <v>24</v>
      </c>
      <c r="I10" s="3" t="s">
        <v>105</v>
      </c>
      <c r="J10" s="86">
        <f>AVERAGE(C7:C16,E7:E16,G7:G16)</f>
        <v>23.396666666666661</v>
      </c>
      <c r="K10" s="87"/>
      <c r="T10" t="s">
        <v>242</v>
      </c>
      <c r="U10">
        <v>25</v>
      </c>
    </row>
    <row r="11" spans="2:29" ht="21.75" customHeight="1" x14ac:dyDescent="0.2">
      <c r="B11" s="26">
        <v>5</v>
      </c>
      <c r="C11" s="29">
        <v>22.6</v>
      </c>
      <c r="D11" s="26">
        <v>15</v>
      </c>
      <c r="E11" s="29">
        <v>23.9</v>
      </c>
      <c r="F11" s="26">
        <v>25</v>
      </c>
      <c r="G11" s="29">
        <v>22.8</v>
      </c>
      <c r="I11" s="3" t="s">
        <v>106</v>
      </c>
      <c r="J11" s="86">
        <f>STDEV(C7:C16,E7:E16,G7:G16)</f>
        <v>0.58278956593346753</v>
      </c>
      <c r="K11" s="87"/>
    </row>
    <row r="12" spans="2:29" ht="21.75" customHeight="1" x14ac:dyDescent="0.2">
      <c r="B12" s="26">
        <v>6</v>
      </c>
      <c r="C12" s="29">
        <v>23.2</v>
      </c>
      <c r="D12" s="26">
        <v>16</v>
      </c>
      <c r="E12" s="29">
        <v>24.3</v>
      </c>
      <c r="F12" s="26">
        <v>26</v>
      </c>
      <c r="G12" s="29">
        <v>23.5</v>
      </c>
      <c r="I12" s="3" t="s">
        <v>107</v>
      </c>
      <c r="J12" s="98"/>
      <c r="K12" s="99"/>
      <c r="U12">
        <f ca="1">_xlfn.NORM.INV(RAND(),25,0.05)</f>
        <v>24.951255800836179</v>
      </c>
      <c r="AC12">
        <f ca="1">_xlfn.NORM.INV(RAND(),24.95,0.02)</f>
        <v>24.934950504365013</v>
      </c>
    </row>
    <row r="13" spans="2:29" ht="21.75" customHeight="1" x14ac:dyDescent="0.2">
      <c r="B13" s="26">
        <v>7</v>
      </c>
      <c r="C13" s="29">
        <v>23.8</v>
      </c>
      <c r="D13" s="26">
        <v>17</v>
      </c>
      <c r="E13" s="29">
        <v>22.5</v>
      </c>
      <c r="F13" s="26">
        <v>27</v>
      </c>
      <c r="G13" s="29">
        <v>23.2</v>
      </c>
      <c r="I13" s="3" t="s">
        <v>108</v>
      </c>
      <c r="J13" s="98"/>
      <c r="K13" s="99"/>
      <c r="U13">
        <f t="shared" ref="U13:U76" ca="1" si="0">_xlfn.NORM.INV(RAND(),25,0.05)</f>
        <v>24.935642329486029</v>
      </c>
      <c r="AC13">
        <f t="shared" ref="AC13:AC76" ca="1" si="1">_xlfn.NORM.INV(RAND(),24.95,0.02)</f>
        <v>24.932496406792751</v>
      </c>
    </row>
    <row r="14" spans="2:29" ht="21.75" customHeight="1" x14ac:dyDescent="0.2">
      <c r="B14" s="26">
        <v>8</v>
      </c>
      <c r="C14" s="29">
        <v>24.1</v>
      </c>
      <c r="D14" s="26">
        <v>18</v>
      </c>
      <c r="E14" s="29">
        <v>23</v>
      </c>
      <c r="F14" s="26">
        <v>28</v>
      </c>
      <c r="G14" s="29">
        <v>24.1</v>
      </c>
      <c r="I14" s="3" t="s">
        <v>109</v>
      </c>
      <c r="J14" s="94" t="str">
        <f>IF(AND(K12&lt;&gt;"",K13&lt;&gt;""),(K12-K13)/(6*K11),"—")</f>
        <v>—</v>
      </c>
      <c r="K14" s="95"/>
      <c r="U14">
        <f t="shared" ca="1" si="0"/>
        <v>24.970772585736928</v>
      </c>
      <c r="AC14">
        <f t="shared" ca="1" si="1"/>
        <v>24.983829570903943</v>
      </c>
    </row>
    <row r="15" spans="2:29" ht="19.5" customHeight="1" x14ac:dyDescent="0.2">
      <c r="B15" s="26">
        <v>9</v>
      </c>
      <c r="C15" s="29">
        <v>22.9</v>
      </c>
      <c r="D15" s="26">
        <v>19</v>
      </c>
      <c r="E15" s="29">
        <v>23.7</v>
      </c>
      <c r="F15" s="26">
        <v>29</v>
      </c>
      <c r="G15" s="29">
        <v>22.6</v>
      </c>
      <c r="U15">
        <f t="shared" ca="1" si="0"/>
        <v>25.051746003547947</v>
      </c>
      <c r="AC15">
        <f t="shared" ca="1" si="1"/>
        <v>24.968393338782729</v>
      </c>
    </row>
    <row r="16" spans="2:29" ht="19.5" customHeight="1" x14ac:dyDescent="0.2">
      <c r="B16" s="26">
        <v>10</v>
      </c>
      <c r="C16" s="29">
        <v>23.4</v>
      </c>
      <c r="D16" s="26">
        <v>20</v>
      </c>
      <c r="E16" s="29">
        <v>24.4</v>
      </c>
      <c r="F16" s="26">
        <v>30</v>
      </c>
      <c r="G16" s="29">
        <v>23.4</v>
      </c>
      <c r="U16">
        <f t="shared" ca="1" si="0"/>
        <v>24.943144089540333</v>
      </c>
      <c r="AC16">
        <f t="shared" ca="1" si="1"/>
        <v>24.988411427719317</v>
      </c>
    </row>
    <row r="17" spans="2:29" x14ac:dyDescent="0.2">
      <c r="U17">
        <f t="shared" ca="1" si="0"/>
        <v>25.067154896888628</v>
      </c>
      <c r="AC17">
        <f t="shared" ca="1" si="1"/>
        <v>24.958494581556227</v>
      </c>
    </row>
    <row r="18" spans="2:29" x14ac:dyDescent="0.2">
      <c r="U18">
        <f t="shared" ca="1" si="0"/>
        <v>24.923183879772505</v>
      </c>
      <c r="AC18">
        <f t="shared" ca="1" si="1"/>
        <v>24.957321185591734</v>
      </c>
    </row>
    <row r="19" spans="2:29" x14ac:dyDescent="0.2">
      <c r="U19">
        <f t="shared" ca="1" si="0"/>
        <v>24.990006408684433</v>
      </c>
      <c r="AC19">
        <f t="shared" ca="1" si="1"/>
        <v>24.91839174318649</v>
      </c>
    </row>
    <row r="20" spans="2:29" ht="9.75" customHeight="1" x14ac:dyDescent="0.2">
      <c r="U20">
        <f t="shared" ca="1" si="0"/>
        <v>25.145873017077303</v>
      </c>
      <c r="AC20">
        <f t="shared" ca="1" si="1"/>
        <v>24.953428478927702</v>
      </c>
    </row>
    <row r="21" spans="2:29" ht="24.75" customHeight="1" x14ac:dyDescent="0.2">
      <c r="B21" s="96" t="s">
        <v>237</v>
      </c>
      <c r="C21" s="96"/>
      <c r="D21" s="96"/>
      <c r="E21" s="96"/>
      <c r="F21" s="96"/>
      <c r="G21" s="96"/>
      <c r="U21">
        <f t="shared" ca="1" si="0"/>
        <v>25.020503321972559</v>
      </c>
      <c r="AC21">
        <f t="shared" ca="1" si="1"/>
        <v>24.93134253042389</v>
      </c>
    </row>
    <row r="22" spans="2:29" ht="21.75" customHeight="1" x14ac:dyDescent="0.2">
      <c r="B22" s="6" t="s">
        <v>229</v>
      </c>
      <c r="C22" s="6" t="s">
        <v>230</v>
      </c>
      <c r="D22" s="6" t="s">
        <v>231</v>
      </c>
      <c r="E22" s="6" t="s">
        <v>232</v>
      </c>
      <c r="F22" s="6" t="s">
        <v>110</v>
      </c>
      <c r="G22" s="6" t="s">
        <v>233</v>
      </c>
      <c r="U22">
        <f t="shared" ca="1" si="0"/>
        <v>25.012542634274066</v>
      </c>
      <c r="AC22">
        <f t="shared" ca="1" si="1"/>
        <v>24.963739827855111</v>
      </c>
    </row>
    <row r="23" spans="2:29" ht="21.75" customHeight="1" x14ac:dyDescent="0.2">
      <c r="B23" s="26">
        <v>1</v>
      </c>
      <c r="C23" s="43">
        <f>$J$7</f>
        <v>22.4</v>
      </c>
      <c r="D23" s="43">
        <f t="shared" ref="D23:D30" si="2">C23+$M$6</f>
        <v>22.65</v>
      </c>
      <c r="E23" s="39">
        <f t="shared" ref="E23:E30" si="3">(C23+D23)/2</f>
        <v>22.524999999999999</v>
      </c>
      <c r="F23" s="31">
        <f>COUNTIFS(C7:C16,"&gt;="&amp;C23,C7:C16,"&lt;"&amp;D23)+COUNTIFS(E7:E16,"&gt;="&amp;C23,E7:E16,"&lt;"&amp;D23)+COUNTIFS(G7:G16,"&gt;="&amp;C23,G7:G16,"&lt;"&amp;D23)</f>
        <v>4</v>
      </c>
      <c r="G23" s="27">
        <f t="shared" ref="G23:G30" si="4">IF(SUM($F$23:$F$30)=0,0,F23/SUM($F$23:$F$30))</f>
        <v>0.13333333333333333</v>
      </c>
      <c r="U23">
        <f t="shared" ca="1" si="0"/>
        <v>25.014344619437804</v>
      </c>
      <c r="AC23">
        <f t="shared" ca="1" si="1"/>
        <v>25.000555377731203</v>
      </c>
    </row>
    <row r="24" spans="2:29" ht="21.75" customHeight="1" x14ac:dyDescent="0.2">
      <c r="B24" s="26">
        <v>2</v>
      </c>
      <c r="C24" s="43">
        <f t="shared" ref="C24:C30" si="5">D23</f>
        <v>22.65</v>
      </c>
      <c r="D24" s="43">
        <f t="shared" si="2"/>
        <v>22.9</v>
      </c>
      <c r="E24" s="39">
        <f t="shared" si="3"/>
        <v>22.774999999999999</v>
      </c>
      <c r="F24" s="31">
        <f>COUNTIFS(C7:C16,"&gt;="&amp;C24,C7:C16,"&lt;"&amp;D24)+COUNTIFS(E7:E16,"&gt;="&amp;C24,E7:E16,"&lt;"&amp;D24)+COUNTIFS(G7:G16,"&gt;="&amp;C24,G7:G16,"&lt;"&amp;D24)</f>
        <v>3</v>
      </c>
      <c r="G24" s="27">
        <f t="shared" si="4"/>
        <v>0.1</v>
      </c>
      <c r="U24">
        <f t="shared" ca="1" si="0"/>
        <v>24.968734974508745</v>
      </c>
      <c r="AC24">
        <f t="shared" ca="1" si="1"/>
        <v>24.966180017024652</v>
      </c>
    </row>
    <row r="25" spans="2:29" ht="21.75" customHeight="1" x14ac:dyDescent="0.2">
      <c r="B25" s="26">
        <v>3</v>
      </c>
      <c r="C25" s="43">
        <f t="shared" si="5"/>
        <v>22.9</v>
      </c>
      <c r="D25" s="43">
        <f t="shared" si="2"/>
        <v>23.15</v>
      </c>
      <c r="E25" s="39">
        <f t="shared" si="3"/>
        <v>23.024999999999999</v>
      </c>
      <c r="F25" s="31">
        <f>COUNTIFS(C7:C16,"&gt;="&amp;C25,C7:C16,"&lt;"&amp;D25)+COUNTIFS(E7:E16,"&gt;="&amp;C25,E7:E16,"&lt;"&amp;D25)+COUNTIFS(G7:G16,"&gt;="&amp;C25,G7:G16,"&lt;"&amp;D25)</f>
        <v>4</v>
      </c>
      <c r="G25" s="27">
        <f t="shared" si="4"/>
        <v>0.13333333333333333</v>
      </c>
      <c r="U25">
        <f t="shared" ca="1" si="0"/>
        <v>24.958540595147152</v>
      </c>
      <c r="AC25">
        <f t="shared" ca="1" si="1"/>
        <v>24.938719468395607</v>
      </c>
    </row>
    <row r="26" spans="2:29" ht="21.75" customHeight="1" x14ac:dyDescent="0.2">
      <c r="B26" s="26">
        <v>4</v>
      </c>
      <c r="C26" s="43">
        <f t="shared" si="5"/>
        <v>23.15</v>
      </c>
      <c r="D26" s="43">
        <f t="shared" si="2"/>
        <v>23.4</v>
      </c>
      <c r="E26" s="39">
        <f t="shared" si="3"/>
        <v>23.274999999999999</v>
      </c>
      <c r="F26" s="31">
        <f>COUNTIFS(C7:C16,"&gt;="&amp;C26,C7:C16,"&lt;"&amp;D26)+COUNTIFS(E7:E16,"&gt;="&amp;C26,E7:E16,"&lt;"&amp;D26)+COUNTIFS(G7:G16,"&gt;="&amp;C26,G7:G16,"&lt;"&amp;D26)</f>
        <v>3</v>
      </c>
      <c r="G26" s="27">
        <f t="shared" si="4"/>
        <v>0.1</v>
      </c>
      <c r="U26">
        <f t="shared" ca="1" si="0"/>
        <v>24.952336368906945</v>
      </c>
      <c r="AC26">
        <f t="shared" ca="1" si="1"/>
        <v>24.8938665973341</v>
      </c>
    </row>
    <row r="27" spans="2:29" ht="21.75" customHeight="1" x14ac:dyDescent="0.2">
      <c r="B27" s="26">
        <v>5</v>
      </c>
      <c r="C27" s="43">
        <f t="shared" si="5"/>
        <v>23.4</v>
      </c>
      <c r="D27" s="43">
        <f t="shared" si="2"/>
        <v>23.65</v>
      </c>
      <c r="E27" s="39">
        <f t="shared" si="3"/>
        <v>23.524999999999999</v>
      </c>
      <c r="F27" s="31">
        <f>COUNTIFS(C7:C16,"&gt;="&amp;C27,C7:C16,"&lt;"&amp;D27)+COUNTIFS(E7:E16,"&gt;="&amp;C27,E7:E16,"&lt;"&amp;D27)+COUNTIFS(G7:G16,"&gt;="&amp;C27,G7:G16,"&lt;"&amp;D27)</f>
        <v>5</v>
      </c>
      <c r="G27" s="27">
        <f t="shared" si="4"/>
        <v>0.16666666666666666</v>
      </c>
      <c r="U27">
        <f t="shared" ca="1" si="0"/>
        <v>24.978654032678108</v>
      </c>
      <c r="AC27">
        <f t="shared" ca="1" si="1"/>
        <v>24.963690843946573</v>
      </c>
    </row>
    <row r="28" spans="2:29" ht="21.75" customHeight="1" x14ac:dyDescent="0.2">
      <c r="B28" s="26">
        <v>6</v>
      </c>
      <c r="C28" s="43">
        <f t="shared" si="5"/>
        <v>23.65</v>
      </c>
      <c r="D28" s="43">
        <f t="shared" si="2"/>
        <v>23.9</v>
      </c>
      <c r="E28" s="39">
        <f t="shared" si="3"/>
        <v>23.774999999999999</v>
      </c>
      <c r="F28" s="31">
        <f>COUNTIFS(C7:C16,"&gt;="&amp;C28,C7:C16,"&lt;"&amp;D28)+COUNTIFS(E7:E16,"&gt;="&amp;C28,E7:E16,"&lt;"&amp;D28)+COUNTIFS(G7:G16,"&gt;="&amp;C28,G7:G16,"&lt;"&amp;D28)</f>
        <v>3</v>
      </c>
      <c r="G28" s="27">
        <f t="shared" si="4"/>
        <v>0.1</v>
      </c>
      <c r="U28">
        <f t="shared" ca="1" si="0"/>
        <v>25.031717097305268</v>
      </c>
      <c r="AC28">
        <f t="shared" ca="1" si="1"/>
        <v>24.916545212291616</v>
      </c>
    </row>
    <row r="29" spans="2:29" ht="21.75" customHeight="1" x14ac:dyDescent="0.2">
      <c r="B29" s="26">
        <v>7</v>
      </c>
      <c r="C29" s="43">
        <f t="shared" si="5"/>
        <v>23.9</v>
      </c>
      <c r="D29" s="43">
        <f t="shared" si="2"/>
        <v>24.15</v>
      </c>
      <c r="E29" s="39">
        <f t="shared" si="3"/>
        <v>24.024999999999999</v>
      </c>
      <c r="F29" s="31">
        <f>COUNTIFS(C7:C16,"&gt;="&amp;C29,C7:C16,"&lt;"&amp;D29)+COUNTIFS(E7:E16,"&gt;="&amp;C29,E7:E16,"&lt;"&amp;D29)+COUNTIFS(G7:G16,"&gt;="&amp;C29,G7:G16,"&lt;"&amp;D29)</f>
        <v>5</v>
      </c>
      <c r="G29" s="27">
        <f t="shared" si="4"/>
        <v>0.16666666666666666</v>
      </c>
      <c r="U29">
        <f t="shared" ca="1" si="0"/>
        <v>25.05235315042702</v>
      </c>
      <c r="AC29">
        <f t="shared" ca="1" si="1"/>
        <v>24.960973759532276</v>
      </c>
    </row>
    <row r="30" spans="2:29" ht="21.75" customHeight="1" x14ac:dyDescent="0.2">
      <c r="B30" s="26">
        <v>8</v>
      </c>
      <c r="C30" s="43">
        <f t="shared" si="5"/>
        <v>24.15</v>
      </c>
      <c r="D30" s="43">
        <f t="shared" si="2"/>
        <v>24.4</v>
      </c>
      <c r="E30" s="39">
        <f t="shared" si="3"/>
        <v>24.274999999999999</v>
      </c>
      <c r="F30" s="31">
        <f>COUNTIFS(C7:C16,"&gt;="&amp;C30,C7:C16,"&lt;="&amp;D30)+COUNTIFS(E7:E16,"&gt;="&amp;C30,E7:E16,"&lt;="&amp;D30)+COUNTIFS(G7:G16,"&gt;="&amp;C30,G7:G16,"&lt;="&amp;D30)</f>
        <v>3</v>
      </c>
      <c r="G30" s="27">
        <f t="shared" si="4"/>
        <v>0.1</v>
      </c>
      <c r="U30">
        <f t="shared" ca="1" si="0"/>
        <v>24.952586635292828</v>
      </c>
      <c r="AC30">
        <f t="shared" ca="1" si="1"/>
        <v>24.944433035628286</v>
      </c>
    </row>
    <row r="31" spans="2:29" ht="21.75" customHeight="1" x14ac:dyDescent="0.2">
      <c r="B31" s="1"/>
      <c r="C31" s="96" t="s">
        <v>118</v>
      </c>
      <c r="D31" s="96"/>
      <c r="E31" s="96"/>
      <c r="F31" s="1">
        <f>SUM(F23:F30)</f>
        <v>30</v>
      </c>
      <c r="G31" s="44">
        <f>SUM(G23:G30)</f>
        <v>0.99999999999999989</v>
      </c>
      <c r="U31">
        <f t="shared" ca="1" si="0"/>
        <v>25.021832208494384</v>
      </c>
      <c r="AC31">
        <f t="shared" ca="1" si="1"/>
        <v>24.925628164534743</v>
      </c>
    </row>
    <row r="32" spans="2:29" x14ac:dyDescent="0.2">
      <c r="U32">
        <f t="shared" ca="1" si="0"/>
        <v>25.014526946526885</v>
      </c>
      <c r="AC32">
        <f t="shared" ca="1" si="1"/>
        <v>24.903642408919371</v>
      </c>
    </row>
    <row r="33" spans="2:29" ht="18" customHeight="1" x14ac:dyDescent="0.2">
      <c r="B33" s="97" t="s">
        <v>234</v>
      </c>
      <c r="C33" s="97"/>
      <c r="D33" s="97"/>
      <c r="E33" s="97"/>
      <c r="F33" s="97"/>
      <c r="G33" s="97"/>
      <c r="U33">
        <f t="shared" ca="1" si="0"/>
        <v>25.034748811775057</v>
      </c>
      <c r="AC33">
        <f t="shared" ca="1" si="1"/>
        <v>24.935023741151348</v>
      </c>
    </row>
    <row r="34" spans="2:29" x14ac:dyDescent="0.2">
      <c r="U34">
        <f t="shared" ca="1" si="0"/>
        <v>24.976068470709137</v>
      </c>
      <c r="AC34">
        <f t="shared" ca="1" si="1"/>
        <v>24.988434661578399</v>
      </c>
    </row>
    <row r="35" spans="2:29" x14ac:dyDescent="0.2">
      <c r="U35">
        <f t="shared" ca="1" si="0"/>
        <v>25.004718701970681</v>
      </c>
      <c r="AC35">
        <f t="shared" ca="1" si="1"/>
        <v>24.90143584440753</v>
      </c>
    </row>
    <row r="36" spans="2:29" x14ac:dyDescent="0.2">
      <c r="U36">
        <f t="shared" ca="1" si="0"/>
        <v>24.954438947106684</v>
      </c>
      <c r="AC36">
        <f t="shared" ca="1" si="1"/>
        <v>24.972481611697507</v>
      </c>
    </row>
    <row r="37" spans="2:29" x14ac:dyDescent="0.2">
      <c r="U37">
        <f t="shared" ca="1" si="0"/>
        <v>24.921100656475279</v>
      </c>
      <c r="AC37">
        <f t="shared" ca="1" si="1"/>
        <v>24.946859038434315</v>
      </c>
    </row>
    <row r="38" spans="2:29" x14ac:dyDescent="0.2">
      <c r="U38">
        <f t="shared" ca="1" si="0"/>
        <v>25.070479487698833</v>
      </c>
      <c r="AC38">
        <f t="shared" ca="1" si="1"/>
        <v>24.955626256659801</v>
      </c>
    </row>
    <row r="39" spans="2:29" x14ac:dyDescent="0.2">
      <c r="U39">
        <f t="shared" ca="1" si="0"/>
        <v>25.026843014623132</v>
      </c>
      <c r="AC39">
        <f t="shared" ca="1" si="1"/>
        <v>24.973119618020771</v>
      </c>
    </row>
    <row r="40" spans="2:29" x14ac:dyDescent="0.2">
      <c r="U40">
        <f t="shared" ca="1" si="0"/>
        <v>25.02153727001204</v>
      </c>
      <c r="AC40">
        <f t="shared" ca="1" si="1"/>
        <v>24.924557525340681</v>
      </c>
    </row>
    <row r="41" spans="2:29" x14ac:dyDescent="0.2">
      <c r="U41">
        <f t="shared" ca="1" si="0"/>
        <v>24.912891218111767</v>
      </c>
      <c r="AC41">
        <f t="shared" ca="1" si="1"/>
        <v>24.946066857784924</v>
      </c>
    </row>
    <row r="42" spans="2:29" x14ac:dyDescent="0.2">
      <c r="U42">
        <f t="shared" ca="1" si="0"/>
        <v>24.971115012858423</v>
      </c>
      <c r="AC42">
        <f t="shared" ca="1" si="1"/>
        <v>24.961743762460024</v>
      </c>
    </row>
    <row r="43" spans="2:29" x14ac:dyDescent="0.2">
      <c r="U43">
        <f t="shared" ca="1" si="0"/>
        <v>25.008510680697807</v>
      </c>
      <c r="AC43">
        <f t="shared" ca="1" si="1"/>
        <v>24.940218546197134</v>
      </c>
    </row>
    <row r="44" spans="2:29" x14ac:dyDescent="0.2">
      <c r="U44">
        <f t="shared" ca="1" si="0"/>
        <v>24.984783738024593</v>
      </c>
      <c r="AC44">
        <f t="shared" ca="1" si="1"/>
        <v>24.926888270775837</v>
      </c>
    </row>
    <row r="45" spans="2:29" x14ac:dyDescent="0.2">
      <c r="U45">
        <f t="shared" ca="1" si="0"/>
        <v>24.847170229472713</v>
      </c>
      <c r="AC45">
        <f t="shared" ca="1" si="1"/>
        <v>24.946911731497138</v>
      </c>
    </row>
    <row r="46" spans="2:29" x14ac:dyDescent="0.2">
      <c r="U46">
        <f t="shared" ca="1" si="0"/>
        <v>25.059739500196113</v>
      </c>
      <c r="AC46">
        <f t="shared" ca="1" si="1"/>
        <v>24.942745478057077</v>
      </c>
    </row>
    <row r="47" spans="2:29" x14ac:dyDescent="0.2">
      <c r="U47">
        <f t="shared" ca="1" si="0"/>
        <v>25.020606346648215</v>
      </c>
      <c r="AC47">
        <f t="shared" ca="1" si="1"/>
        <v>24.938381623431408</v>
      </c>
    </row>
    <row r="48" spans="2:29" x14ac:dyDescent="0.2">
      <c r="U48">
        <f t="shared" ca="1" si="0"/>
        <v>25.043685642856541</v>
      </c>
      <c r="AC48">
        <f t="shared" ca="1" si="1"/>
        <v>24.952035272411813</v>
      </c>
    </row>
    <row r="49" spans="21:29" x14ac:dyDescent="0.2">
      <c r="U49">
        <f t="shared" ca="1" si="0"/>
        <v>25.015034783157134</v>
      </c>
      <c r="AC49">
        <f t="shared" ca="1" si="1"/>
        <v>24.974430463001244</v>
      </c>
    </row>
    <row r="50" spans="21:29" x14ac:dyDescent="0.2">
      <c r="U50">
        <f t="shared" ca="1" si="0"/>
        <v>24.948532332491748</v>
      </c>
      <c r="AC50">
        <f t="shared" ca="1" si="1"/>
        <v>24.959641781422089</v>
      </c>
    </row>
    <row r="51" spans="21:29" x14ac:dyDescent="0.2">
      <c r="U51">
        <f t="shared" ca="1" si="0"/>
        <v>24.941644029462207</v>
      </c>
      <c r="AC51">
        <f t="shared" ca="1" si="1"/>
        <v>24.948675072230294</v>
      </c>
    </row>
    <row r="52" spans="21:29" x14ac:dyDescent="0.2">
      <c r="U52">
        <f t="shared" ca="1" si="0"/>
        <v>24.962969564552854</v>
      </c>
      <c r="AC52">
        <f t="shared" ca="1" si="1"/>
        <v>24.95341103026378</v>
      </c>
    </row>
    <row r="53" spans="21:29" x14ac:dyDescent="0.2">
      <c r="U53">
        <f t="shared" ca="1" si="0"/>
        <v>25.034976885534856</v>
      </c>
      <c r="AC53">
        <f t="shared" ca="1" si="1"/>
        <v>24.938453446747541</v>
      </c>
    </row>
    <row r="54" spans="21:29" x14ac:dyDescent="0.2">
      <c r="U54">
        <f t="shared" ca="1" si="0"/>
        <v>24.950022401858106</v>
      </c>
      <c r="AC54">
        <f t="shared" ca="1" si="1"/>
        <v>24.958576476627446</v>
      </c>
    </row>
    <row r="55" spans="21:29" x14ac:dyDescent="0.2">
      <c r="U55">
        <f t="shared" ca="1" si="0"/>
        <v>24.966629789234769</v>
      </c>
      <c r="AC55">
        <f t="shared" ca="1" si="1"/>
        <v>24.983770532472789</v>
      </c>
    </row>
    <row r="56" spans="21:29" x14ac:dyDescent="0.2">
      <c r="U56">
        <f t="shared" ca="1" si="0"/>
        <v>24.949228542528925</v>
      </c>
      <c r="AC56">
        <f t="shared" ca="1" si="1"/>
        <v>24.910951831683679</v>
      </c>
    </row>
    <row r="57" spans="21:29" x14ac:dyDescent="0.2">
      <c r="U57">
        <f t="shared" ca="1" si="0"/>
        <v>24.969726974309204</v>
      </c>
      <c r="AC57">
        <f t="shared" ca="1" si="1"/>
        <v>24.938547524251888</v>
      </c>
    </row>
    <row r="58" spans="21:29" x14ac:dyDescent="0.2">
      <c r="U58">
        <f t="shared" ca="1" si="0"/>
        <v>24.955105700121415</v>
      </c>
      <c r="AC58">
        <f t="shared" ca="1" si="1"/>
        <v>24.972885147341653</v>
      </c>
    </row>
    <row r="59" spans="21:29" x14ac:dyDescent="0.2">
      <c r="U59">
        <f t="shared" ca="1" si="0"/>
        <v>25.09751245062694</v>
      </c>
      <c r="AC59">
        <f t="shared" ca="1" si="1"/>
        <v>24.927239877181314</v>
      </c>
    </row>
    <row r="60" spans="21:29" x14ac:dyDescent="0.2">
      <c r="U60">
        <f t="shared" ca="1" si="0"/>
        <v>25.047548160783439</v>
      </c>
      <c r="AC60">
        <f t="shared" ca="1" si="1"/>
        <v>24.956936907633427</v>
      </c>
    </row>
    <row r="61" spans="21:29" x14ac:dyDescent="0.2">
      <c r="U61">
        <f t="shared" ca="1" si="0"/>
        <v>24.909576300510015</v>
      </c>
      <c r="AC61">
        <f t="shared" ca="1" si="1"/>
        <v>24.94396936532155</v>
      </c>
    </row>
    <row r="62" spans="21:29" x14ac:dyDescent="0.2">
      <c r="U62">
        <f t="shared" ca="1" si="0"/>
        <v>24.940585114369632</v>
      </c>
      <c r="AC62">
        <f t="shared" ca="1" si="1"/>
        <v>24.914337321322165</v>
      </c>
    </row>
    <row r="63" spans="21:29" x14ac:dyDescent="0.2">
      <c r="U63">
        <f t="shared" ca="1" si="0"/>
        <v>24.972503662226703</v>
      </c>
      <c r="AC63">
        <f t="shared" ca="1" si="1"/>
        <v>24.94915966996334</v>
      </c>
    </row>
    <row r="64" spans="21:29" x14ac:dyDescent="0.2">
      <c r="U64">
        <f t="shared" ca="1" si="0"/>
        <v>24.990846733103933</v>
      </c>
      <c r="AC64">
        <f t="shared" ca="1" si="1"/>
        <v>24.984795540302446</v>
      </c>
    </row>
    <row r="65" spans="21:29" x14ac:dyDescent="0.2">
      <c r="U65">
        <f t="shared" ca="1" si="0"/>
        <v>24.999544359938078</v>
      </c>
      <c r="AC65">
        <f t="shared" ca="1" si="1"/>
        <v>24.917956785036036</v>
      </c>
    </row>
    <row r="66" spans="21:29" x14ac:dyDescent="0.2">
      <c r="U66">
        <f t="shared" ca="1" si="0"/>
        <v>24.99444426441223</v>
      </c>
      <c r="AC66">
        <f t="shared" ca="1" si="1"/>
        <v>24.941495465763648</v>
      </c>
    </row>
    <row r="67" spans="21:29" x14ac:dyDescent="0.2">
      <c r="U67">
        <f t="shared" ca="1" si="0"/>
        <v>25.058652596691296</v>
      </c>
      <c r="AC67">
        <f t="shared" ca="1" si="1"/>
        <v>24.941140026452612</v>
      </c>
    </row>
    <row r="68" spans="21:29" x14ac:dyDescent="0.2">
      <c r="U68">
        <f t="shared" ca="1" si="0"/>
        <v>25.06662312869878</v>
      </c>
      <c r="AC68">
        <f t="shared" ca="1" si="1"/>
        <v>24.958058992575769</v>
      </c>
    </row>
    <row r="69" spans="21:29" x14ac:dyDescent="0.2">
      <c r="U69">
        <f t="shared" ca="1" si="0"/>
        <v>24.917914667968457</v>
      </c>
      <c r="AC69">
        <f t="shared" ca="1" si="1"/>
        <v>24.943928636336867</v>
      </c>
    </row>
    <row r="70" spans="21:29" x14ac:dyDescent="0.2">
      <c r="U70">
        <f t="shared" ca="1" si="0"/>
        <v>24.982834160295475</v>
      </c>
      <c r="AC70">
        <f t="shared" ca="1" si="1"/>
        <v>24.931538774219803</v>
      </c>
    </row>
    <row r="71" spans="21:29" x14ac:dyDescent="0.2">
      <c r="U71">
        <f t="shared" ca="1" si="0"/>
        <v>24.951364788271146</v>
      </c>
      <c r="AC71">
        <f t="shared" ca="1" si="1"/>
        <v>24.964426112456852</v>
      </c>
    </row>
    <row r="72" spans="21:29" x14ac:dyDescent="0.2">
      <c r="U72">
        <f t="shared" ca="1" si="0"/>
        <v>25.054312905620225</v>
      </c>
      <c r="AC72">
        <f t="shared" ca="1" si="1"/>
        <v>24.968021239319523</v>
      </c>
    </row>
    <row r="73" spans="21:29" x14ac:dyDescent="0.2">
      <c r="U73">
        <f t="shared" ca="1" si="0"/>
        <v>24.920586584526713</v>
      </c>
      <c r="AC73">
        <f t="shared" ca="1" si="1"/>
        <v>24.951190924649026</v>
      </c>
    </row>
    <row r="74" spans="21:29" x14ac:dyDescent="0.2">
      <c r="U74">
        <f t="shared" ca="1" si="0"/>
        <v>25.080505680652312</v>
      </c>
      <c r="AC74">
        <f t="shared" ca="1" si="1"/>
        <v>24.908970274148377</v>
      </c>
    </row>
    <row r="75" spans="21:29" x14ac:dyDescent="0.2">
      <c r="U75">
        <f t="shared" ca="1" si="0"/>
        <v>25.027631382151299</v>
      </c>
      <c r="AC75">
        <f t="shared" ca="1" si="1"/>
        <v>24.958629917705188</v>
      </c>
    </row>
    <row r="76" spans="21:29" x14ac:dyDescent="0.2">
      <c r="U76">
        <f t="shared" ca="1" si="0"/>
        <v>24.978034119893337</v>
      </c>
      <c r="AC76">
        <f t="shared" ca="1" si="1"/>
        <v>24.919528699584298</v>
      </c>
    </row>
    <row r="77" spans="21:29" x14ac:dyDescent="0.2">
      <c r="U77">
        <f t="shared" ref="U77:U111" ca="1" si="6">_xlfn.NORM.INV(RAND(),25,0.05)</f>
        <v>25.078170544948065</v>
      </c>
      <c r="AC77">
        <f t="shared" ref="AC77:AC118" ca="1" si="7">_xlfn.NORM.INV(RAND(),24.95,0.02)</f>
        <v>24.938799927247704</v>
      </c>
    </row>
    <row r="78" spans="21:29" x14ac:dyDescent="0.2">
      <c r="U78">
        <f t="shared" ca="1" si="6"/>
        <v>25.049722332799984</v>
      </c>
      <c r="AC78">
        <f t="shared" ca="1" si="7"/>
        <v>24.929061885432542</v>
      </c>
    </row>
    <row r="79" spans="21:29" x14ac:dyDescent="0.2">
      <c r="U79">
        <f t="shared" ca="1" si="6"/>
        <v>24.965047615836369</v>
      </c>
      <c r="AC79">
        <f t="shared" ca="1" si="7"/>
        <v>24.952760150629668</v>
      </c>
    </row>
    <row r="80" spans="21:29" x14ac:dyDescent="0.2">
      <c r="U80">
        <f t="shared" ca="1" si="6"/>
        <v>25.059141283626605</v>
      </c>
      <c r="AC80">
        <f t="shared" ca="1" si="7"/>
        <v>24.927027323438963</v>
      </c>
    </row>
    <row r="81" spans="21:29" x14ac:dyDescent="0.2">
      <c r="U81">
        <f t="shared" ca="1" si="6"/>
        <v>25.009991706989357</v>
      </c>
      <c r="AC81">
        <f t="shared" ca="1" si="7"/>
        <v>24.913764614042357</v>
      </c>
    </row>
    <row r="82" spans="21:29" x14ac:dyDescent="0.2">
      <c r="U82">
        <f t="shared" ca="1" si="6"/>
        <v>24.969191674833791</v>
      </c>
      <c r="AC82">
        <f t="shared" ca="1" si="7"/>
        <v>24.92994108114727</v>
      </c>
    </row>
    <row r="83" spans="21:29" x14ac:dyDescent="0.2">
      <c r="U83">
        <f t="shared" ca="1" si="6"/>
        <v>25.0663670041275</v>
      </c>
      <c r="AC83">
        <f t="shared" ca="1" si="7"/>
        <v>24.939048160891527</v>
      </c>
    </row>
    <row r="84" spans="21:29" x14ac:dyDescent="0.2">
      <c r="U84">
        <f t="shared" ca="1" si="6"/>
        <v>24.959816364677835</v>
      </c>
      <c r="AC84">
        <f t="shared" ca="1" si="7"/>
        <v>24.958925303989805</v>
      </c>
    </row>
    <row r="85" spans="21:29" x14ac:dyDescent="0.2">
      <c r="U85">
        <f t="shared" ca="1" si="6"/>
        <v>24.987176814672104</v>
      </c>
      <c r="AC85">
        <f t="shared" ca="1" si="7"/>
        <v>24.974864348021896</v>
      </c>
    </row>
    <row r="86" spans="21:29" x14ac:dyDescent="0.2">
      <c r="U86">
        <f t="shared" ca="1" si="6"/>
        <v>25.068193776638648</v>
      </c>
      <c r="AC86">
        <f t="shared" ca="1" si="7"/>
        <v>24.937054952779434</v>
      </c>
    </row>
    <row r="87" spans="21:29" x14ac:dyDescent="0.2">
      <c r="U87">
        <f t="shared" ca="1" si="6"/>
        <v>24.955253118666445</v>
      </c>
      <c r="AC87">
        <f t="shared" ca="1" si="7"/>
        <v>24.915441422415199</v>
      </c>
    </row>
    <row r="88" spans="21:29" x14ac:dyDescent="0.2">
      <c r="U88">
        <f t="shared" ca="1" si="6"/>
        <v>25.085750108421994</v>
      </c>
      <c r="AC88">
        <f t="shared" ca="1" si="7"/>
        <v>24.938902748575373</v>
      </c>
    </row>
    <row r="89" spans="21:29" x14ac:dyDescent="0.2">
      <c r="U89">
        <f t="shared" ca="1" si="6"/>
        <v>24.954902926706755</v>
      </c>
      <c r="AC89">
        <f t="shared" ca="1" si="7"/>
        <v>24.940873224962228</v>
      </c>
    </row>
    <row r="90" spans="21:29" x14ac:dyDescent="0.2">
      <c r="U90">
        <f t="shared" ca="1" si="6"/>
        <v>25.018584454276283</v>
      </c>
      <c r="AC90">
        <f t="shared" ca="1" si="7"/>
        <v>24.931202563179845</v>
      </c>
    </row>
    <row r="91" spans="21:29" x14ac:dyDescent="0.2">
      <c r="U91">
        <f t="shared" ca="1" si="6"/>
        <v>25.036724379208074</v>
      </c>
      <c r="AC91">
        <f t="shared" ca="1" si="7"/>
        <v>24.965848515892052</v>
      </c>
    </row>
    <row r="92" spans="21:29" x14ac:dyDescent="0.2">
      <c r="U92">
        <f t="shared" ca="1" si="6"/>
        <v>24.936270355815093</v>
      </c>
      <c r="AC92">
        <f t="shared" ca="1" si="7"/>
        <v>24.935118135985007</v>
      </c>
    </row>
    <row r="93" spans="21:29" x14ac:dyDescent="0.2">
      <c r="U93">
        <f t="shared" ca="1" si="6"/>
        <v>25.026548123683156</v>
      </c>
      <c r="AC93">
        <f t="shared" ca="1" si="7"/>
        <v>24.959738526302562</v>
      </c>
    </row>
    <row r="94" spans="21:29" x14ac:dyDescent="0.2">
      <c r="U94">
        <f t="shared" ca="1" si="6"/>
        <v>24.973922807558957</v>
      </c>
      <c r="AC94">
        <f t="shared" ca="1" si="7"/>
        <v>24.962949418566236</v>
      </c>
    </row>
    <row r="95" spans="21:29" x14ac:dyDescent="0.2">
      <c r="U95">
        <f t="shared" ca="1" si="6"/>
        <v>25.015461065886178</v>
      </c>
      <c r="AC95">
        <f t="shared" ca="1" si="7"/>
        <v>24.977000202309078</v>
      </c>
    </row>
    <row r="96" spans="21:29" x14ac:dyDescent="0.2">
      <c r="U96">
        <f t="shared" ca="1" si="6"/>
        <v>25.073236257215452</v>
      </c>
      <c r="AC96">
        <f t="shared" ca="1" si="7"/>
        <v>24.970126398457051</v>
      </c>
    </row>
    <row r="97" spans="21:29" x14ac:dyDescent="0.2">
      <c r="U97">
        <f t="shared" ca="1" si="6"/>
        <v>25.024180070379455</v>
      </c>
      <c r="AC97">
        <f t="shared" ca="1" si="7"/>
        <v>24.925712647988803</v>
      </c>
    </row>
    <row r="98" spans="21:29" x14ac:dyDescent="0.2">
      <c r="U98">
        <f t="shared" ca="1" si="6"/>
        <v>25.043053670167318</v>
      </c>
      <c r="AC98">
        <f t="shared" ca="1" si="7"/>
        <v>24.904610252259246</v>
      </c>
    </row>
    <row r="99" spans="21:29" x14ac:dyDescent="0.2">
      <c r="U99">
        <f t="shared" ca="1" si="6"/>
        <v>24.966735693644704</v>
      </c>
      <c r="AC99">
        <f t="shared" ca="1" si="7"/>
        <v>24.960472456396054</v>
      </c>
    </row>
    <row r="100" spans="21:29" x14ac:dyDescent="0.2">
      <c r="U100">
        <f t="shared" ca="1" si="6"/>
        <v>24.989977400687795</v>
      </c>
      <c r="AC100">
        <f t="shared" ca="1" si="7"/>
        <v>24.965057113334197</v>
      </c>
    </row>
    <row r="101" spans="21:29" x14ac:dyDescent="0.2">
      <c r="U101">
        <f t="shared" ca="1" si="6"/>
        <v>24.9763791949505</v>
      </c>
      <c r="AC101">
        <f t="shared" ca="1" si="7"/>
        <v>24.975068084907502</v>
      </c>
    </row>
    <row r="102" spans="21:29" x14ac:dyDescent="0.2">
      <c r="U102">
        <f t="shared" ca="1" si="6"/>
        <v>25.025228554661368</v>
      </c>
      <c r="AC102">
        <f t="shared" ca="1" si="7"/>
        <v>24.950740879018348</v>
      </c>
    </row>
    <row r="103" spans="21:29" x14ac:dyDescent="0.2">
      <c r="U103">
        <f t="shared" ca="1" si="6"/>
        <v>24.989037662124346</v>
      </c>
      <c r="AC103">
        <f t="shared" ca="1" si="7"/>
        <v>24.932396008905883</v>
      </c>
    </row>
    <row r="104" spans="21:29" x14ac:dyDescent="0.2">
      <c r="U104">
        <f t="shared" ca="1" si="6"/>
        <v>25.010100747246955</v>
      </c>
      <c r="AC104">
        <f t="shared" ca="1" si="7"/>
        <v>24.914106221726161</v>
      </c>
    </row>
    <row r="105" spans="21:29" x14ac:dyDescent="0.2">
      <c r="U105">
        <f t="shared" ca="1" si="6"/>
        <v>25.054320288158578</v>
      </c>
      <c r="AC105">
        <f t="shared" ca="1" si="7"/>
        <v>24.961114887128225</v>
      </c>
    </row>
    <row r="106" spans="21:29" x14ac:dyDescent="0.2">
      <c r="U106">
        <f t="shared" ca="1" si="6"/>
        <v>25.070223137024868</v>
      </c>
      <c r="AC106">
        <f t="shared" ca="1" si="7"/>
        <v>24.945743776331721</v>
      </c>
    </row>
    <row r="107" spans="21:29" x14ac:dyDescent="0.2">
      <c r="U107">
        <f t="shared" ca="1" si="6"/>
        <v>24.981801036667427</v>
      </c>
      <c r="AC107">
        <f t="shared" ca="1" si="7"/>
        <v>24.979027867555722</v>
      </c>
    </row>
    <row r="108" spans="21:29" x14ac:dyDescent="0.2">
      <c r="U108">
        <f t="shared" ca="1" si="6"/>
        <v>25.092884206006516</v>
      </c>
      <c r="AC108">
        <f t="shared" ca="1" si="7"/>
        <v>24.95708827821138</v>
      </c>
    </row>
    <row r="109" spans="21:29" x14ac:dyDescent="0.2">
      <c r="U109">
        <f t="shared" ca="1" si="6"/>
        <v>24.972221997277842</v>
      </c>
      <c r="AC109">
        <f t="shared" ca="1" si="7"/>
        <v>24.922575292947879</v>
      </c>
    </row>
    <row r="110" spans="21:29" x14ac:dyDescent="0.2">
      <c r="U110">
        <f t="shared" ca="1" si="6"/>
        <v>25.028508462163753</v>
      </c>
      <c r="AC110">
        <f t="shared" ca="1" si="7"/>
        <v>24.947103071092641</v>
      </c>
    </row>
    <row r="111" spans="21:29" x14ac:dyDescent="0.2">
      <c r="U111">
        <f t="shared" ca="1" si="6"/>
        <v>24.932281794784359</v>
      </c>
      <c r="AC111">
        <f t="shared" ca="1" si="7"/>
        <v>24.947468227362549</v>
      </c>
    </row>
  </sheetData>
  <mergeCells count="16">
    <mergeCell ref="J14:K14"/>
    <mergeCell ref="B21:G21"/>
    <mergeCell ref="C31:E31"/>
    <mergeCell ref="B33:G33"/>
    <mergeCell ref="J8:K8"/>
    <mergeCell ref="J9:K9"/>
    <mergeCell ref="J10:K10"/>
    <mergeCell ref="J11:K11"/>
    <mergeCell ref="J12:K12"/>
    <mergeCell ref="J13:K13"/>
    <mergeCell ref="J7:K7"/>
    <mergeCell ref="B2:K2"/>
    <mergeCell ref="B3:K3"/>
    <mergeCell ref="B5:G5"/>
    <mergeCell ref="I5:K5"/>
    <mergeCell ref="J6:K6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P17"/>
  <sheetViews>
    <sheetView showGridLines="0" zoomScaleNormal="100" workbookViewId="0">
      <selection activeCell="I20" sqref="I20"/>
    </sheetView>
  </sheetViews>
  <sheetFormatPr baseColWidth="10" defaultColWidth="8.6640625" defaultRowHeight="15" x14ac:dyDescent="0.2"/>
  <cols>
    <col min="1" max="1" width="3" customWidth="1"/>
    <col min="2" max="2" width="6" customWidth="1"/>
    <col min="3" max="3" width="30" customWidth="1"/>
    <col min="4" max="6" width="14" customWidth="1"/>
    <col min="7" max="7" width="3" customWidth="1"/>
  </cols>
  <sheetData>
    <row r="2" spans="2:16" ht="39.75" customHeight="1" x14ac:dyDescent="0.2">
      <c r="B2" s="68" t="s">
        <v>209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</row>
    <row r="3" spans="2:16" ht="18" customHeight="1" x14ac:dyDescent="0.2">
      <c r="B3" s="101" t="s">
        <v>211</v>
      </c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</row>
    <row r="5" spans="2:16" ht="24.75" customHeight="1" x14ac:dyDescent="0.2">
      <c r="B5" s="69" t="s">
        <v>210</v>
      </c>
      <c r="C5" s="69"/>
      <c r="D5" s="69"/>
      <c r="E5" s="69"/>
      <c r="F5" s="69"/>
    </row>
    <row r="6" spans="2:16" ht="21.75" customHeight="1" x14ac:dyDescent="0.2">
      <c r="B6" s="6" t="s">
        <v>111</v>
      </c>
      <c r="C6" s="6" t="s">
        <v>112</v>
      </c>
      <c r="D6" s="6" t="s">
        <v>101</v>
      </c>
      <c r="E6" s="6" t="s">
        <v>113</v>
      </c>
      <c r="F6" s="6" t="s">
        <v>87</v>
      </c>
    </row>
    <row r="7" spans="2:16" ht="21.75" customHeight="1" x14ac:dyDescent="0.2">
      <c r="B7" s="26">
        <v>1</v>
      </c>
      <c r="C7" s="42" t="s">
        <v>88</v>
      </c>
      <c r="D7" s="29">
        <v>45</v>
      </c>
      <c r="E7" s="26">
        <f>SUM($D$7:D7)</f>
        <v>45</v>
      </c>
      <c r="F7" s="27">
        <f t="shared" ref="F7:F14" si="0">E7/SUM($D$7:$D$14)</f>
        <v>0.42056074766355139</v>
      </c>
    </row>
    <row r="8" spans="2:16" ht="21.75" customHeight="1" x14ac:dyDescent="0.2">
      <c r="B8" s="26">
        <v>2</v>
      </c>
      <c r="C8" s="42" t="s">
        <v>89</v>
      </c>
      <c r="D8" s="29">
        <v>28</v>
      </c>
      <c r="E8" s="26">
        <f>E7+D8</f>
        <v>73</v>
      </c>
      <c r="F8" s="27">
        <f t="shared" si="0"/>
        <v>0.68224299065420557</v>
      </c>
    </row>
    <row r="9" spans="2:16" ht="21.75" customHeight="1" x14ac:dyDescent="0.2">
      <c r="B9" s="26">
        <v>3</v>
      </c>
      <c r="C9" s="42" t="s">
        <v>114</v>
      </c>
      <c r="D9" s="29">
        <v>15</v>
      </c>
      <c r="E9" s="26">
        <f t="shared" ref="E9:E14" si="1">E8+D9</f>
        <v>88</v>
      </c>
      <c r="F9" s="27">
        <f t="shared" si="0"/>
        <v>0.82242990654205606</v>
      </c>
    </row>
    <row r="10" spans="2:16" ht="21.75" customHeight="1" x14ac:dyDescent="0.2">
      <c r="B10" s="26">
        <v>4</v>
      </c>
      <c r="C10" s="42" t="s">
        <v>91</v>
      </c>
      <c r="D10" s="29">
        <v>8</v>
      </c>
      <c r="E10" s="26">
        <f t="shared" si="1"/>
        <v>96</v>
      </c>
      <c r="F10" s="27">
        <f t="shared" si="0"/>
        <v>0.89719626168224298</v>
      </c>
    </row>
    <row r="11" spans="2:16" ht="21.75" customHeight="1" x14ac:dyDescent="0.2">
      <c r="B11" s="26">
        <v>5</v>
      </c>
      <c r="C11" s="42" t="s">
        <v>92</v>
      </c>
      <c r="D11" s="29">
        <v>5</v>
      </c>
      <c r="E11" s="26">
        <f t="shared" si="1"/>
        <v>101</v>
      </c>
      <c r="F11" s="27">
        <f t="shared" si="0"/>
        <v>0.94392523364485981</v>
      </c>
    </row>
    <row r="12" spans="2:16" ht="21.75" customHeight="1" x14ac:dyDescent="0.2">
      <c r="B12" s="26">
        <v>6</v>
      </c>
      <c r="C12" s="42" t="s">
        <v>115</v>
      </c>
      <c r="D12" s="29">
        <v>3</v>
      </c>
      <c r="E12" s="26">
        <f t="shared" si="1"/>
        <v>104</v>
      </c>
      <c r="F12" s="27">
        <f t="shared" si="0"/>
        <v>0.9719626168224299</v>
      </c>
    </row>
    <row r="13" spans="2:16" ht="21.75" customHeight="1" x14ac:dyDescent="0.2">
      <c r="B13" s="26">
        <v>7</v>
      </c>
      <c r="C13" s="42" t="s">
        <v>116</v>
      </c>
      <c r="D13" s="29">
        <v>2</v>
      </c>
      <c r="E13" s="26">
        <f t="shared" si="1"/>
        <v>106</v>
      </c>
      <c r="F13" s="27">
        <f t="shared" si="0"/>
        <v>0.99065420560747663</v>
      </c>
    </row>
    <row r="14" spans="2:16" ht="21.75" customHeight="1" x14ac:dyDescent="0.2">
      <c r="B14" s="26">
        <v>8</v>
      </c>
      <c r="C14" s="42" t="s">
        <v>117</v>
      </c>
      <c r="D14" s="29">
        <v>1</v>
      </c>
      <c r="E14" s="26">
        <f t="shared" si="1"/>
        <v>107</v>
      </c>
      <c r="F14" s="27">
        <f t="shared" si="0"/>
        <v>1</v>
      </c>
    </row>
    <row r="15" spans="2:16" ht="21.75" customHeight="1" x14ac:dyDescent="0.2">
      <c r="B15" s="4"/>
      <c r="C15" s="1" t="s">
        <v>118</v>
      </c>
      <c r="D15" s="1">
        <f>SUM(D7:D14)</f>
        <v>107</v>
      </c>
      <c r="E15" s="4"/>
      <c r="F15" s="4"/>
    </row>
    <row r="17" spans="2:6" ht="27" customHeight="1" x14ac:dyDescent="0.2">
      <c r="B17" s="100" t="s">
        <v>212</v>
      </c>
      <c r="C17" s="100"/>
      <c r="D17" s="100"/>
      <c r="E17" s="100"/>
      <c r="F17" s="100"/>
    </row>
  </sheetData>
  <mergeCells count="4">
    <mergeCell ref="B5:F5"/>
    <mergeCell ref="B17:F17"/>
    <mergeCell ref="B2:P2"/>
    <mergeCell ref="B3:P3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N26"/>
  <sheetViews>
    <sheetView showGridLines="0" topLeftCell="A6" zoomScaleNormal="100" workbookViewId="0">
      <selection activeCell="E15" sqref="E15"/>
    </sheetView>
  </sheetViews>
  <sheetFormatPr baseColWidth="10" defaultColWidth="8.6640625" defaultRowHeight="15" x14ac:dyDescent="0.2"/>
  <cols>
    <col min="1" max="1" width="3" customWidth="1"/>
    <col min="2" max="2" width="18.33203125" bestFit="1" customWidth="1"/>
    <col min="3" max="3" width="17.83203125" bestFit="1" customWidth="1"/>
    <col min="4" max="4" width="14.1640625" bestFit="1" customWidth="1"/>
    <col min="5" max="5" width="17.83203125" bestFit="1" customWidth="1"/>
    <col min="6" max="6" width="28" customWidth="1"/>
    <col min="7" max="7" width="16" customWidth="1"/>
    <col min="8" max="8" width="15.1640625" customWidth="1"/>
    <col min="9" max="9" width="17.33203125" customWidth="1"/>
    <col min="10" max="14" width="14" customWidth="1"/>
  </cols>
  <sheetData>
    <row r="2" spans="2:14" ht="39.75" customHeight="1" x14ac:dyDescent="0.2">
      <c r="B2" s="88" t="s">
        <v>214</v>
      </c>
      <c r="C2" s="89"/>
      <c r="D2" s="89"/>
      <c r="E2" s="89"/>
      <c r="F2" s="89"/>
      <c r="G2" s="89"/>
      <c r="H2" s="89"/>
      <c r="I2" s="90"/>
    </row>
    <row r="3" spans="2:14" ht="18" customHeight="1" x14ac:dyDescent="0.2">
      <c r="B3" s="91" t="s">
        <v>215</v>
      </c>
      <c r="C3" s="92"/>
      <c r="D3" s="92"/>
      <c r="E3" s="92"/>
      <c r="F3" s="92"/>
      <c r="G3" s="92"/>
      <c r="H3" s="92"/>
      <c r="I3" s="93"/>
      <c r="J3" s="28"/>
      <c r="K3" s="28"/>
      <c r="L3" s="28"/>
      <c r="M3" s="28"/>
      <c r="N3" s="28"/>
    </row>
    <row r="5" spans="2:14" ht="27.75" customHeight="1" x14ac:dyDescent="0.2">
      <c r="B5" s="69" t="s">
        <v>221</v>
      </c>
      <c r="C5" s="69"/>
      <c r="D5" s="69"/>
      <c r="E5" s="69"/>
      <c r="F5" s="69"/>
      <c r="G5" s="69"/>
      <c r="H5" s="69"/>
      <c r="I5" s="69"/>
    </row>
    <row r="6" spans="2:14" ht="42" customHeight="1" x14ac:dyDescent="0.2">
      <c r="B6" s="22" t="s">
        <v>213</v>
      </c>
      <c r="C6" s="105"/>
      <c r="D6" s="106"/>
      <c r="E6" s="106"/>
      <c r="F6" s="106"/>
      <c r="G6" s="106"/>
      <c r="H6" s="106"/>
      <c r="I6" s="107"/>
    </row>
    <row r="8" spans="2:14" ht="24.75" customHeight="1" x14ac:dyDescent="0.2">
      <c r="B8" s="102" t="s">
        <v>216</v>
      </c>
      <c r="C8" s="103"/>
      <c r="D8" s="103"/>
      <c r="E8" s="103"/>
      <c r="F8" s="103"/>
      <c r="G8" s="103"/>
      <c r="H8" s="103"/>
      <c r="I8" s="104"/>
    </row>
    <row r="9" spans="2:14" ht="30" customHeight="1" x14ac:dyDescent="0.2">
      <c r="B9" s="6" t="s">
        <v>119</v>
      </c>
      <c r="C9" s="6" t="s">
        <v>120</v>
      </c>
      <c r="D9" s="6" t="s">
        <v>121</v>
      </c>
      <c r="E9" s="6" t="s">
        <v>122</v>
      </c>
      <c r="F9" s="6" t="s">
        <v>123</v>
      </c>
      <c r="G9" s="6" t="s">
        <v>124</v>
      </c>
      <c r="H9" s="6" t="s">
        <v>125</v>
      </c>
      <c r="I9" s="6" t="s">
        <v>126</v>
      </c>
    </row>
    <row r="10" spans="2:14" ht="30" customHeight="1" x14ac:dyDescent="0.2">
      <c r="B10" s="63" t="s">
        <v>127</v>
      </c>
      <c r="C10" s="48" t="s">
        <v>128</v>
      </c>
      <c r="D10" s="48" t="s">
        <v>129</v>
      </c>
      <c r="E10" s="48" t="s">
        <v>130</v>
      </c>
      <c r="F10" s="51"/>
      <c r="G10" s="51"/>
      <c r="H10" s="51"/>
      <c r="I10" s="51"/>
    </row>
    <row r="11" spans="2:14" ht="30" customHeight="1" x14ac:dyDescent="0.2">
      <c r="B11" s="63" t="s">
        <v>131</v>
      </c>
      <c r="C11" s="58" t="s">
        <v>132</v>
      </c>
      <c r="D11" s="58" t="s">
        <v>133</v>
      </c>
      <c r="E11" s="58" t="s">
        <v>134</v>
      </c>
      <c r="F11" s="58" t="s">
        <v>135</v>
      </c>
      <c r="G11" s="51"/>
      <c r="H11" s="51"/>
      <c r="I11" s="51"/>
    </row>
    <row r="12" spans="2:14" ht="30" customHeight="1" x14ac:dyDescent="0.2">
      <c r="B12" s="63" t="s">
        <v>47</v>
      </c>
      <c r="C12" s="59" t="s">
        <v>136</v>
      </c>
      <c r="D12" s="59" t="s">
        <v>137</v>
      </c>
      <c r="E12" s="59" t="s">
        <v>138</v>
      </c>
      <c r="F12" s="51"/>
      <c r="G12" s="51"/>
      <c r="H12" s="51"/>
      <c r="I12" s="51"/>
    </row>
    <row r="13" spans="2:14" ht="30" customHeight="1" x14ac:dyDescent="0.2">
      <c r="B13" s="63" t="s">
        <v>139</v>
      </c>
      <c r="C13" s="60" t="s">
        <v>140</v>
      </c>
      <c r="D13" s="60" t="s">
        <v>141</v>
      </c>
      <c r="E13" s="60" t="s">
        <v>142</v>
      </c>
      <c r="F13" s="51"/>
      <c r="G13" s="51"/>
      <c r="H13" s="51"/>
      <c r="I13" s="51"/>
    </row>
    <row r="14" spans="2:14" ht="30" customHeight="1" x14ac:dyDescent="0.2">
      <c r="B14" s="63" t="s">
        <v>143</v>
      </c>
      <c r="C14" s="59" t="s">
        <v>144</v>
      </c>
      <c r="D14" s="59" t="s">
        <v>145</v>
      </c>
      <c r="E14" s="59" t="s">
        <v>146</v>
      </c>
      <c r="F14" s="51"/>
      <c r="G14" s="51"/>
      <c r="H14" s="51"/>
      <c r="I14" s="51"/>
    </row>
    <row r="15" spans="2:14" ht="33" customHeight="1" x14ac:dyDescent="0.2">
      <c r="B15" s="64" t="s">
        <v>147</v>
      </c>
      <c r="C15" s="61" t="s">
        <v>148</v>
      </c>
      <c r="D15" s="61" t="s">
        <v>149</v>
      </c>
      <c r="E15" s="61" t="s">
        <v>150</v>
      </c>
      <c r="F15" s="51"/>
      <c r="G15" s="51"/>
      <c r="H15" s="51"/>
      <c r="I15" s="51"/>
    </row>
    <row r="17" spans="2:9" ht="9.75" customHeight="1" x14ac:dyDescent="0.2"/>
    <row r="18" spans="2:9" ht="24.75" customHeight="1" x14ac:dyDescent="0.2">
      <c r="B18" s="102" t="s">
        <v>222</v>
      </c>
      <c r="C18" s="103"/>
      <c r="D18" s="103"/>
      <c r="E18" s="103"/>
      <c r="F18" s="103"/>
      <c r="G18" s="103"/>
      <c r="H18" s="104"/>
    </row>
    <row r="19" spans="2:9" ht="21.75" customHeight="1" x14ac:dyDescent="0.2">
      <c r="B19" s="6" t="s">
        <v>75</v>
      </c>
      <c r="C19" s="6" t="s">
        <v>151</v>
      </c>
      <c r="D19" s="6" t="s">
        <v>152</v>
      </c>
      <c r="E19" s="6" t="s">
        <v>153</v>
      </c>
      <c r="F19" s="6" t="s">
        <v>154</v>
      </c>
      <c r="G19" s="6" t="s">
        <v>155</v>
      </c>
      <c r="H19" s="6" t="s">
        <v>156</v>
      </c>
    </row>
    <row r="20" spans="2:9" ht="21.75" customHeight="1" x14ac:dyDescent="0.2">
      <c r="B20" s="32">
        <v>1</v>
      </c>
      <c r="C20" s="42"/>
      <c r="D20" s="42"/>
      <c r="E20" s="42"/>
      <c r="F20" s="42"/>
      <c r="G20" s="42"/>
      <c r="H20" s="42"/>
    </row>
    <row r="21" spans="2:9" ht="21.75" customHeight="1" x14ac:dyDescent="0.2">
      <c r="B21" s="32">
        <v>2</v>
      </c>
      <c r="C21" s="42"/>
      <c r="D21" s="42"/>
      <c r="E21" s="42"/>
      <c r="F21" s="42"/>
      <c r="G21" s="42"/>
      <c r="H21" s="42"/>
    </row>
    <row r="22" spans="2:9" ht="21.75" customHeight="1" x14ac:dyDescent="0.2">
      <c r="B22" s="32">
        <v>3</v>
      </c>
      <c r="C22" s="42"/>
      <c r="D22" s="42"/>
      <c r="E22" s="42"/>
      <c r="F22" s="42"/>
      <c r="G22" s="42"/>
      <c r="H22" s="42"/>
    </row>
    <row r="23" spans="2:9" ht="21.75" customHeight="1" x14ac:dyDescent="0.2">
      <c r="B23" s="32">
        <v>4</v>
      </c>
      <c r="C23" s="42"/>
      <c r="D23" s="42"/>
      <c r="E23" s="42"/>
      <c r="F23" s="42"/>
      <c r="G23" s="42"/>
      <c r="H23" s="42"/>
    </row>
    <row r="24" spans="2:9" ht="21.75" customHeight="1" x14ac:dyDescent="0.2">
      <c r="B24" s="32">
        <v>5</v>
      </c>
      <c r="C24" s="42"/>
      <c r="D24" s="42"/>
      <c r="E24" s="42"/>
      <c r="F24" s="42"/>
      <c r="G24" s="42"/>
      <c r="H24" s="42"/>
    </row>
    <row r="26" spans="2:9" ht="18" customHeight="1" x14ac:dyDescent="0.2">
      <c r="B26" s="81" t="s">
        <v>157</v>
      </c>
      <c r="C26" s="82"/>
      <c r="D26" s="82"/>
      <c r="E26" s="82"/>
      <c r="F26" s="82"/>
      <c r="G26" s="82"/>
      <c r="H26" s="83"/>
      <c r="I26" s="62"/>
    </row>
  </sheetData>
  <mergeCells count="7">
    <mergeCell ref="B26:H26"/>
    <mergeCell ref="B5:I5"/>
    <mergeCell ref="B2:I2"/>
    <mergeCell ref="B3:I3"/>
    <mergeCell ref="B8:I8"/>
    <mergeCell ref="C6:I6"/>
    <mergeCell ref="B18:H18"/>
  </mergeCells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AF39"/>
  <sheetViews>
    <sheetView showGridLines="0" topLeftCell="D9" zoomScale="74" zoomScaleNormal="100" workbookViewId="0">
      <selection activeCell="AH17" sqref="AH17"/>
    </sheetView>
  </sheetViews>
  <sheetFormatPr baseColWidth="10" defaultColWidth="8.6640625" defaultRowHeight="15" x14ac:dyDescent="0.2"/>
  <cols>
    <col min="1" max="1" width="3" customWidth="1"/>
    <col min="2" max="2" width="15.6640625" customWidth="1"/>
    <col min="3" max="4" width="22" customWidth="1"/>
    <col min="5" max="5" width="3" customWidth="1"/>
    <col min="6" max="6" width="17.6640625" customWidth="1"/>
    <col min="7" max="7" width="35" customWidth="1"/>
  </cols>
  <sheetData>
    <row r="2" spans="2:7" ht="39.75" customHeight="1" x14ac:dyDescent="0.2">
      <c r="B2" s="68" t="s">
        <v>223</v>
      </c>
      <c r="C2" s="68"/>
      <c r="D2" s="68"/>
      <c r="E2" s="68"/>
      <c r="F2" s="68"/>
      <c r="G2" s="68"/>
    </row>
    <row r="3" spans="2:7" ht="18" customHeight="1" x14ac:dyDescent="0.2">
      <c r="B3" s="101" t="s">
        <v>224</v>
      </c>
      <c r="C3" s="101"/>
      <c r="D3" s="101"/>
      <c r="E3" s="101"/>
      <c r="F3" s="101"/>
      <c r="G3" s="101"/>
    </row>
    <row r="5" spans="2:7" ht="21.75" customHeight="1" x14ac:dyDescent="0.2">
      <c r="B5" s="22" t="s">
        <v>158</v>
      </c>
      <c r="C5" s="110" t="s">
        <v>159</v>
      </c>
      <c r="D5" s="110"/>
    </row>
    <row r="6" spans="2:7" ht="21.75" customHeight="1" x14ac:dyDescent="0.2">
      <c r="B6" s="22" t="s">
        <v>160</v>
      </c>
      <c r="C6" s="110" t="s">
        <v>161</v>
      </c>
      <c r="D6" s="110"/>
    </row>
    <row r="8" spans="2:7" ht="24.75" customHeight="1" x14ac:dyDescent="0.2">
      <c r="B8" s="69" t="s">
        <v>162</v>
      </c>
      <c r="C8" s="69"/>
      <c r="D8" s="69"/>
      <c r="F8" s="69" t="s">
        <v>163</v>
      </c>
      <c r="G8" s="69"/>
    </row>
    <row r="9" spans="2:7" ht="21.75" customHeight="1" x14ac:dyDescent="0.2">
      <c r="B9" s="5" t="s">
        <v>164</v>
      </c>
      <c r="C9" s="5" t="s">
        <v>219</v>
      </c>
      <c r="D9" s="5" t="s">
        <v>220</v>
      </c>
      <c r="F9" s="3" t="s">
        <v>165</v>
      </c>
      <c r="G9" s="47">
        <f>CORREL(C10:C29,D10:D29)</f>
        <v>0.97420155278234521</v>
      </c>
    </row>
    <row r="10" spans="2:7" ht="25" customHeight="1" x14ac:dyDescent="0.2">
      <c r="B10" s="26">
        <v>1</v>
      </c>
      <c r="C10" s="29">
        <v>0.1</v>
      </c>
      <c r="D10" s="29">
        <v>0.05</v>
      </c>
      <c r="F10" s="3" t="s">
        <v>166</v>
      </c>
      <c r="G10" s="47">
        <f>G9^2</f>
        <v>0.94906866544353252</v>
      </c>
    </row>
    <row r="11" spans="2:7" ht="25" customHeight="1" x14ac:dyDescent="0.2">
      <c r="B11" s="26">
        <v>2</v>
      </c>
      <c r="C11" s="29">
        <v>0.2</v>
      </c>
      <c r="D11" s="29">
        <v>0.08</v>
      </c>
      <c r="F11" s="3" t="s">
        <v>167</v>
      </c>
      <c r="G11" s="7" t="s">
        <v>168</v>
      </c>
    </row>
    <row r="12" spans="2:7" ht="25" customHeight="1" x14ac:dyDescent="0.2">
      <c r="B12" s="26">
        <v>3</v>
      </c>
      <c r="C12" s="29">
        <v>0.3</v>
      </c>
      <c r="D12" s="29">
        <v>0.12</v>
      </c>
    </row>
    <row r="13" spans="2:7" ht="25" customHeight="1" x14ac:dyDescent="0.2">
      <c r="B13" s="26">
        <v>4</v>
      </c>
      <c r="C13" s="29">
        <v>0.4</v>
      </c>
      <c r="D13" s="29">
        <v>0.18</v>
      </c>
    </row>
    <row r="14" spans="2:7" ht="25" customHeight="1" x14ac:dyDescent="0.2">
      <c r="B14" s="26">
        <v>5</v>
      </c>
      <c r="C14" s="29">
        <v>0.5</v>
      </c>
      <c r="D14" s="29">
        <v>0.22</v>
      </c>
      <c r="F14" s="69" t="s">
        <v>169</v>
      </c>
      <c r="G14" s="69"/>
    </row>
    <row r="15" spans="2:7" ht="25" customHeight="1" x14ac:dyDescent="0.2">
      <c r="B15" s="26">
        <v>6</v>
      </c>
      <c r="C15" s="29">
        <v>0.6</v>
      </c>
      <c r="D15" s="29">
        <v>0.25</v>
      </c>
      <c r="F15" s="65" t="s">
        <v>170</v>
      </c>
      <c r="G15" s="66" t="s">
        <v>239</v>
      </c>
    </row>
    <row r="16" spans="2:7" ht="25" customHeight="1" x14ac:dyDescent="0.2">
      <c r="B16" s="26">
        <v>7</v>
      </c>
      <c r="C16" s="29">
        <v>0.7</v>
      </c>
      <c r="D16" s="29">
        <v>0.31</v>
      </c>
      <c r="F16" s="65" t="s">
        <v>171</v>
      </c>
      <c r="G16" s="66" t="s">
        <v>217</v>
      </c>
    </row>
    <row r="17" spans="2:32" ht="25" customHeight="1" x14ac:dyDescent="0.2">
      <c r="B17" s="26">
        <v>8</v>
      </c>
      <c r="C17" s="29">
        <v>0.8</v>
      </c>
      <c r="D17" s="29">
        <v>0.6</v>
      </c>
      <c r="F17" s="65" t="s">
        <v>172</v>
      </c>
      <c r="G17" s="66" t="s">
        <v>240</v>
      </c>
    </row>
    <row r="18" spans="2:32" ht="25" customHeight="1" x14ac:dyDescent="0.2">
      <c r="B18" s="26">
        <v>9</v>
      </c>
      <c r="C18" s="29">
        <v>0.9</v>
      </c>
      <c r="D18" s="29">
        <v>0.5</v>
      </c>
      <c r="F18" s="65" t="s">
        <v>173</v>
      </c>
      <c r="G18" s="66" t="s">
        <v>218</v>
      </c>
    </row>
    <row r="19" spans="2:32" ht="25" customHeight="1" x14ac:dyDescent="0.2">
      <c r="B19" s="26">
        <v>10</v>
      </c>
      <c r="C19" s="29">
        <v>1</v>
      </c>
      <c r="D19" s="29">
        <v>0.6</v>
      </c>
      <c r="F19" s="108" t="s">
        <v>238</v>
      </c>
      <c r="G19" s="109"/>
      <c r="H19" s="30"/>
      <c r="I19" s="30"/>
      <c r="J19" s="30"/>
      <c r="K19" s="30"/>
      <c r="T19" s="114" t="s">
        <v>243</v>
      </c>
      <c r="U19" s="114" t="s">
        <v>248</v>
      </c>
      <c r="V19" s="114" t="s">
        <v>249</v>
      </c>
      <c r="X19" s="114" t="s">
        <v>243</v>
      </c>
      <c r="Y19" s="114" t="s">
        <v>244</v>
      </c>
      <c r="Z19" s="114" t="s">
        <v>245</v>
      </c>
      <c r="AD19" s="114" t="s">
        <v>243</v>
      </c>
      <c r="AE19" s="114" t="s">
        <v>246</v>
      </c>
      <c r="AF19" s="114" t="s">
        <v>247</v>
      </c>
    </row>
    <row r="20" spans="2:32" ht="25" customHeight="1" x14ac:dyDescent="0.2">
      <c r="B20" s="26">
        <v>11</v>
      </c>
      <c r="C20" s="29">
        <v>1.1000000000000001</v>
      </c>
      <c r="D20" s="29">
        <v>0.51</v>
      </c>
      <c r="T20">
        <v>1</v>
      </c>
      <c r="U20">
        <v>1</v>
      </c>
      <c r="V20">
        <v>52</v>
      </c>
      <c r="X20">
        <v>1</v>
      </c>
      <c r="Y20">
        <v>2</v>
      </c>
      <c r="Z20">
        <v>26</v>
      </c>
      <c r="AD20">
        <v>1</v>
      </c>
      <c r="AE20">
        <v>1</v>
      </c>
      <c r="AF20">
        <v>12</v>
      </c>
    </row>
    <row r="21" spans="2:32" ht="25" customHeight="1" x14ac:dyDescent="0.2">
      <c r="B21" s="26">
        <v>12</v>
      </c>
      <c r="C21" s="29">
        <v>1.2</v>
      </c>
      <c r="D21" s="29">
        <v>0.54</v>
      </c>
      <c r="T21">
        <v>2</v>
      </c>
      <c r="U21">
        <v>2</v>
      </c>
      <c r="V21">
        <v>54</v>
      </c>
      <c r="X21">
        <v>2</v>
      </c>
      <c r="Y21">
        <v>4</v>
      </c>
      <c r="Z21">
        <v>24</v>
      </c>
      <c r="AD21">
        <v>2</v>
      </c>
      <c r="AE21">
        <v>2</v>
      </c>
      <c r="AF21">
        <v>18</v>
      </c>
    </row>
    <row r="22" spans="2:32" ht="25" customHeight="1" x14ac:dyDescent="0.2">
      <c r="B22" s="26">
        <v>13</v>
      </c>
      <c r="C22" s="29">
        <v>1.3</v>
      </c>
      <c r="D22" s="29">
        <v>0.6</v>
      </c>
      <c r="T22">
        <v>3</v>
      </c>
      <c r="U22">
        <v>3</v>
      </c>
      <c r="V22">
        <v>57</v>
      </c>
      <c r="X22">
        <v>3</v>
      </c>
      <c r="Y22">
        <v>6</v>
      </c>
      <c r="Z22">
        <v>22</v>
      </c>
      <c r="AD22">
        <v>3</v>
      </c>
      <c r="AE22">
        <v>3</v>
      </c>
      <c r="AF22">
        <v>11</v>
      </c>
    </row>
    <row r="23" spans="2:32" ht="25" customHeight="1" x14ac:dyDescent="0.2">
      <c r="B23" s="26">
        <v>14</v>
      </c>
      <c r="C23" s="29">
        <v>1.4</v>
      </c>
      <c r="D23" s="29">
        <v>0.65</v>
      </c>
      <c r="T23">
        <v>4</v>
      </c>
      <c r="U23">
        <v>4</v>
      </c>
      <c r="V23">
        <v>56</v>
      </c>
      <c r="X23">
        <v>4</v>
      </c>
      <c r="Y23">
        <v>8</v>
      </c>
      <c r="Z23">
        <v>23</v>
      </c>
      <c r="AD23">
        <v>4</v>
      </c>
      <c r="AE23">
        <v>4</v>
      </c>
      <c r="AF23">
        <v>20</v>
      </c>
    </row>
    <row r="24" spans="2:32" ht="25" customHeight="1" x14ac:dyDescent="0.2">
      <c r="B24" s="26">
        <v>15</v>
      </c>
      <c r="C24" s="29">
        <v>1.5</v>
      </c>
      <c r="D24" s="29">
        <v>0.69</v>
      </c>
      <c r="T24">
        <v>5</v>
      </c>
      <c r="U24">
        <v>5</v>
      </c>
      <c r="V24">
        <v>63</v>
      </c>
      <c r="X24">
        <v>5</v>
      </c>
      <c r="Y24">
        <v>10</v>
      </c>
      <c r="Z24">
        <v>19</v>
      </c>
      <c r="AD24">
        <v>5</v>
      </c>
      <c r="AE24">
        <v>5</v>
      </c>
      <c r="AF24">
        <v>14</v>
      </c>
    </row>
    <row r="25" spans="2:32" ht="25" customHeight="1" x14ac:dyDescent="0.2">
      <c r="B25" s="26">
        <v>16</v>
      </c>
      <c r="C25" s="29">
        <v>1.6</v>
      </c>
      <c r="D25" s="29">
        <v>0.74</v>
      </c>
      <c r="T25">
        <v>6</v>
      </c>
      <c r="U25">
        <v>6</v>
      </c>
      <c r="V25">
        <v>61</v>
      </c>
      <c r="X25">
        <v>6</v>
      </c>
      <c r="Y25">
        <v>12</v>
      </c>
      <c r="Z25">
        <v>20</v>
      </c>
      <c r="AD25">
        <v>6</v>
      </c>
      <c r="AE25">
        <v>6</v>
      </c>
      <c r="AF25">
        <v>9</v>
      </c>
    </row>
    <row r="26" spans="2:32" ht="25" customHeight="1" x14ac:dyDescent="0.2">
      <c r="B26" s="26">
        <v>17</v>
      </c>
      <c r="C26" s="29">
        <v>1.7</v>
      </c>
      <c r="D26" s="29">
        <v>0.79</v>
      </c>
      <c r="T26">
        <v>7</v>
      </c>
      <c r="U26">
        <v>7</v>
      </c>
      <c r="V26">
        <v>69</v>
      </c>
      <c r="X26">
        <v>7</v>
      </c>
      <c r="Y26">
        <v>14</v>
      </c>
      <c r="Z26">
        <v>17</v>
      </c>
      <c r="AD26">
        <v>7</v>
      </c>
      <c r="AE26">
        <v>7</v>
      </c>
      <c r="AF26">
        <v>17</v>
      </c>
    </row>
    <row r="27" spans="2:32" ht="25" customHeight="1" x14ac:dyDescent="0.2">
      <c r="B27" s="26">
        <v>18</v>
      </c>
      <c r="C27" s="29">
        <v>1.8</v>
      </c>
      <c r="D27" s="29">
        <v>0.82</v>
      </c>
      <c r="T27">
        <v>8</v>
      </c>
      <c r="U27">
        <v>8</v>
      </c>
      <c r="V27">
        <v>67</v>
      </c>
      <c r="X27">
        <v>8</v>
      </c>
      <c r="Y27">
        <v>16</v>
      </c>
      <c r="Z27">
        <v>15</v>
      </c>
      <c r="AD27">
        <v>8</v>
      </c>
      <c r="AE27">
        <v>8</v>
      </c>
      <c r="AF27">
        <v>13</v>
      </c>
    </row>
    <row r="28" spans="2:32" ht="25" customHeight="1" x14ac:dyDescent="0.2">
      <c r="B28" s="26">
        <v>19</v>
      </c>
      <c r="C28" s="29">
        <v>1.9</v>
      </c>
      <c r="D28" s="29">
        <v>0.88</v>
      </c>
      <c r="T28">
        <v>9</v>
      </c>
      <c r="U28">
        <v>9</v>
      </c>
      <c r="V28">
        <v>74</v>
      </c>
      <c r="X28">
        <v>9</v>
      </c>
      <c r="Y28">
        <v>18</v>
      </c>
      <c r="Z28">
        <v>16</v>
      </c>
      <c r="AD28">
        <v>9</v>
      </c>
      <c r="AE28">
        <v>9</v>
      </c>
      <c r="AF28">
        <v>21</v>
      </c>
    </row>
    <row r="29" spans="2:32" ht="25" customHeight="1" x14ac:dyDescent="0.2">
      <c r="B29" s="26">
        <v>20</v>
      </c>
      <c r="C29" s="29">
        <v>2</v>
      </c>
      <c r="D29" s="29">
        <v>0.93</v>
      </c>
      <c r="T29">
        <v>10</v>
      </c>
      <c r="U29">
        <v>10</v>
      </c>
      <c r="V29">
        <v>72</v>
      </c>
      <c r="X29">
        <v>10</v>
      </c>
      <c r="Y29">
        <v>20</v>
      </c>
      <c r="Z29">
        <v>13</v>
      </c>
      <c r="AD29">
        <v>10</v>
      </c>
      <c r="AE29">
        <v>10</v>
      </c>
      <c r="AF29">
        <v>10</v>
      </c>
    </row>
    <row r="30" spans="2:32" x14ac:dyDescent="0.2">
      <c r="T30">
        <v>11</v>
      </c>
      <c r="U30">
        <v>11</v>
      </c>
      <c r="V30">
        <v>80</v>
      </c>
      <c r="X30">
        <v>11</v>
      </c>
      <c r="Y30">
        <v>22</v>
      </c>
      <c r="Z30">
        <v>12</v>
      </c>
      <c r="AD30">
        <v>11</v>
      </c>
      <c r="AE30">
        <v>11</v>
      </c>
      <c r="AF30">
        <v>16</v>
      </c>
    </row>
    <row r="31" spans="2:32" ht="15" customHeight="1" x14ac:dyDescent="0.2">
      <c r="E31" s="30"/>
      <c r="F31" s="30"/>
      <c r="G31" s="30"/>
      <c r="T31">
        <v>12</v>
      </c>
      <c r="U31">
        <v>12</v>
      </c>
      <c r="V31">
        <v>77</v>
      </c>
      <c r="X31">
        <v>12</v>
      </c>
      <c r="Y31">
        <v>24</v>
      </c>
      <c r="Z31">
        <v>11</v>
      </c>
      <c r="AD31">
        <v>12</v>
      </c>
      <c r="AE31">
        <v>12</v>
      </c>
      <c r="AF31">
        <v>15</v>
      </c>
    </row>
    <row r="32" spans="2:32" x14ac:dyDescent="0.2">
      <c r="T32">
        <v>13</v>
      </c>
      <c r="U32">
        <v>13</v>
      </c>
      <c r="V32">
        <v>84</v>
      </c>
      <c r="X32">
        <v>13</v>
      </c>
      <c r="Y32">
        <v>26</v>
      </c>
      <c r="Z32">
        <v>9</v>
      </c>
      <c r="AD32">
        <v>13</v>
      </c>
      <c r="AE32">
        <v>13</v>
      </c>
      <c r="AF32">
        <v>22</v>
      </c>
    </row>
    <row r="33" spans="20:32" x14ac:dyDescent="0.2">
      <c r="T33">
        <v>14</v>
      </c>
      <c r="U33">
        <v>14</v>
      </c>
      <c r="V33">
        <v>82</v>
      </c>
      <c r="X33">
        <v>14</v>
      </c>
      <c r="Y33">
        <v>28</v>
      </c>
      <c r="Z33">
        <v>10</v>
      </c>
      <c r="AD33">
        <v>14</v>
      </c>
      <c r="AE33">
        <v>14</v>
      </c>
      <c r="AF33">
        <v>8</v>
      </c>
    </row>
    <row r="34" spans="20:32" x14ac:dyDescent="0.2">
      <c r="T34">
        <v>15</v>
      </c>
      <c r="U34">
        <v>15</v>
      </c>
      <c r="V34">
        <v>89</v>
      </c>
      <c r="X34">
        <v>15</v>
      </c>
      <c r="Y34">
        <v>30</v>
      </c>
      <c r="Z34">
        <v>7</v>
      </c>
      <c r="AD34">
        <v>15</v>
      </c>
      <c r="AE34">
        <v>15</v>
      </c>
      <c r="AF34">
        <v>19</v>
      </c>
    </row>
    <row r="35" spans="20:32" x14ac:dyDescent="0.2">
      <c r="T35">
        <v>16</v>
      </c>
      <c r="U35">
        <v>16</v>
      </c>
      <c r="V35">
        <v>88</v>
      </c>
      <c r="X35">
        <v>16</v>
      </c>
      <c r="Y35">
        <v>32</v>
      </c>
      <c r="Z35">
        <v>8</v>
      </c>
      <c r="AD35">
        <v>16</v>
      </c>
      <c r="AE35">
        <v>16</v>
      </c>
      <c r="AF35">
        <v>12</v>
      </c>
    </row>
    <row r="36" spans="20:32" x14ac:dyDescent="0.2">
      <c r="T36">
        <v>17</v>
      </c>
      <c r="U36">
        <v>17</v>
      </c>
      <c r="V36">
        <v>92</v>
      </c>
      <c r="X36">
        <v>17</v>
      </c>
      <c r="Y36">
        <v>34</v>
      </c>
      <c r="Z36">
        <v>5</v>
      </c>
      <c r="AD36">
        <v>17</v>
      </c>
      <c r="AE36">
        <v>17</v>
      </c>
      <c r="AF36">
        <v>23</v>
      </c>
    </row>
    <row r="37" spans="20:32" x14ac:dyDescent="0.2">
      <c r="T37">
        <v>18</v>
      </c>
      <c r="U37">
        <v>18</v>
      </c>
      <c r="V37">
        <v>95</v>
      </c>
      <c r="X37">
        <v>18</v>
      </c>
      <c r="Y37">
        <v>36</v>
      </c>
      <c r="Z37">
        <v>4</v>
      </c>
      <c r="AD37">
        <v>18</v>
      </c>
      <c r="AE37">
        <v>18</v>
      </c>
      <c r="AF37">
        <v>11</v>
      </c>
    </row>
    <row r="38" spans="20:32" x14ac:dyDescent="0.2">
      <c r="T38">
        <v>19</v>
      </c>
      <c r="U38">
        <v>19</v>
      </c>
      <c r="V38">
        <v>94</v>
      </c>
      <c r="X38">
        <v>19</v>
      </c>
      <c r="Y38">
        <v>38</v>
      </c>
      <c r="Z38">
        <v>3</v>
      </c>
      <c r="AD38">
        <v>19</v>
      </c>
      <c r="AE38">
        <v>19</v>
      </c>
      <c r="AF38">
        <v>18</v>
      </c>
    </row>
    <row r="39" spans="20:32" x14ac:dyDescent="0.2">
      <c r="T39">
        <v>20</v>
      </c>
      <c r="U39">
        <v>20</v>
      </c>
      <c r="V39">
        <v>101</v>
      </c>
      <c r="X39">
        <v>20</v>
      </c>
      <c r="Y39">
        <v>40</v>
      </c>
      <c r="Z39">
        <v>2</v>
      </c>
      <c r="AD39">
        <v>20</v>
      </c>
      <c r="AE39">
        <v>20</v>
      </c>
      <c r="AF39">
        <v>14</v>
      </c>
    </row>
  </sheetData>
  <mergeCells count="8">
    <mergeCell ref="F14:G14"/>
    <mergeCell ref="B2:G2"/>
    <mergeCell ref="B3:G3"/>
    <mergeCell ref="F19:G19"/>
    <mergeCell ref="C5:D5"/>
    <mergeCell ref="C6:D6"/>
    <mergeCell ref="B8:D8"/>
    <mergeCell ref="F8:G8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2:L55"/>
  <sheetViews>
    <sheetView showGridLines="0" tabSelected="1" zoomScale="50" zoomScaleNormal="100" workbookViewId="0">
      <selection activeCell="U25" sqref="U25"/>
    </sheetView>
  </sheetViews>
  <sheetFormatPr baseColWidth="10" defaultColWidth="8.6640625" defaultRowHeight="15" x14ac:dyDescent="0.2"/>
  <cols>
    <col min="1" max="1" width="3" customWidth="1"/>
    <col min="2" max="2" width="20.1640625" bestFit="1" customWidth="1"/>
    <col min="3" max="12" width="14" customWidth="1"/>
  </cols>
  <sheetData>
    <row r="2" spans="2:12" ht="39.75" customHeight="1" x14ac:dyDescent="0.2">
      <c r="B2" s="88" t="s">
        <v>225</v>
      </c>
      <c r="C2" s="89"/>
      <c r="D2" s="89"/>
      <c r="E2" s="89"/>
      <c r="F2" s="89"/>
      <c r="G2" s="89"/>
      <c r="H2" s="89"/>
      <c r="I2" s="89"/>
      <c r="J2" s="89"/>
      <c r="K2" s="89"/>
      <c r="L2" s="90"/>
    </row>
    <row r="3" spans="2:12" ht="18" customHeight="1" x14ac:dyDescent="0.2">
      <c r="B3" s="91" t="s">
        <v>226</v>
      </c>
      <c r="C3" s="92"/>
      <c r="D3" s="92"/>
      <c r="E3" s="92"/>
      <c r="F3" s="92"/>
      <c r="G3" s="92"/>
      <c r="H3" s="92"/>
      <c r="I3" s="92"/>
      <c r="J3" s="92"/>
      <c r="K3" s="92"/>
      <c r="L3" s="93"/>
    </row>
    <row r="5" spans="2:12" ht="24.75" customHeight="1" x14ac:dyDescent="0.2">
      <c r="B5" s="69" t="s">
        <v>174</v>
      </c>
      <c r="C5" s="69"/>
      <c r="D5" s="69"/>
      <c r="E5" s="69"/>
    </row>
    <row r="6" spans="2:12" ht="21.75" customHeight="1" x14ac:dyDescent="0.2">
      <c r="B6" s="3" t="s">
        <v>175</v>
      </c>
      <c r="C6" s="113" t="s">
        <v>161</v>
      </c>
      <c r="D6" s="113"/>
      <c r="E6" s="113"/>
    </row>
    <row r="7" spans="2:12" ht="21.75" customHeight="1" x14ac:dyDescent="0.2">
      <c r="B7" s="3" t="s">
        <v>176</v>
      </c>
      <c r="C7" s="113">
        <v>5</v>
      </c>
      <c r="D7" s="113"/>
      <c r="E7" s="113"/>
    </row>
    <row r="8" spans="2:12" ht="21.75" customHeight="1" x14ac:dyDescent="0.2">
      <c r="B8" s="3" t="s">
        <v>177</v>
      </c>
      <c r="C8" s="110">
        <v>23.5</v>
      </c>
      <c r="D8" s="110"/>
      <c r="E8" s="110"/>
    </row>
    <row r="9" spans="2:12" ht="21.75" customHeight="1" x14ac:dyDescent="0.2">
      <c r="B9" s="3" t="s">
        <v>178</v>
      </c>
      <c r="C9" s="110">
        <v>23</v>
      </c>
      <c r="D9" s="110"/>
      <c r="E9" s="110"/>
    </row>
    <row r="10" spans="2:12" ht="21.75" customHeight="1" x14ac:dyDescent="0.2">
      <c r="B10" s="3" t="s">
        <v>179</v>
      </c>
      <c r="C10" s="110">
        <v>22.5</v>
      </c>
      <c r="D10" s="110"/>
      <c r="E10" s="110"/>
    </row>
    <row r="13" spans="2:12" ht="9.75" customHeight="1" x14ac:dyDescent="0.2"/>
    <row r="14" spans="2:12" ht="24.75" customHeight="1" x14ac:dyDescent="0.2">
      <c r="B14" s="69" t="s">
        <v>227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</row>
    <row r="15" spans="2:12" ht="21.75" customHeight="1" x14ac:dyDescent="0.2">
      <c r="B15" s="6" t="s">
        <v>180</v>
      </c>
      <c r="C15" s="6" t="s">
        <v>181</v>
      </c>
      <c r="D15" s="6" t="s">
        <v>182</v>
      </c>
      <c r="E15" s="6" t="s">
        <v>183</v>
      </c>
      <c r="F15" s="6" t="s">
        <v>184</v>
      </c>
      <c r="G15" s="6" t="s">
        <v>185</v>
      </c>
      <c r="H15" s="6" t="s">
        <v>186</v>
      </c>
      <c r="I15" s="6" t="s">
        <v>187</v>
      </c>
      <c r="J15" s="6" t="s">
        <v>188</v>
      </c>
      <c r="K15" s="6" t="s">
        <v>189</v>
      </c>
      <c r="L15" s="6" t="s">
        <v>190</v>
      </c>
    </row>
    <row r="16" spans="2:12" ht="19.5" customHeight="1" x14ac:dyDescent="0.2">
      <c r="B16" s="25">
        <v>1</v>
      </c>
      <c r="C16" s="29">
        <v>23.18</v>
      </c>
      <c r="D16" s="29">
        <v>23.17</v>
      </c>
      <c r="E16" s="29">
        <v>23.18</v>
      </c>
      <c r="F16" s="29">
        <v>23.31</v>
      </c>
      <c r="G16" s="29">
        <v>23.18</v>
      </c>
      <c r="H16" s="38">
        <f t="shared" ref="H16:H35" si="0">AVERAGE(C16:G16)</f>
        <v>23.204000000000001</v>
      </c>
      <c r="I16" s="39">
        <f t="shared" ref="I16:I35" si="1">MAX(C16:G16)-MIN(C16:G16)</f>
        <v>0.13999999999999702</v>
      </c>
      <c r="J16" s="40">
        <f>$C$8</f>
        <v>23.5</v>
      </c>
      <c r="K16" s="41">
        <f>$C$9</f>
        <v>23</v>
      </c>
      <c r="L16" s="40">
        <f>$C$10</f>
        <v>22.5</v>
      </c>
    </row>
    <row r="17" spans="2:12" ht="19.5" customHeight="1" x14ac:dyDescent="0.2">
      <c r="B17" s="25">
        <v>2</v>
      </c>
      <c r="C17" s="29">
        <v>22.98</v>
      </c>
      <c r="D17" s="29">
        <v>23.25</v>
      </c>
      <c r="E17" s="29">
        <v>23.16</v>
      </c>
      <c r="F17" s="29">
        <v>23.17</v>
      </c>
      <c r="G17" s="29">
        <v>23.22</v>
      </c>
      <c r="H17" s="38">
        <f t="shared" si="0"/>
        <v>23.155999999999999</v>
      </c>
      <c r="I17" s="39">
        <f t="shared" si="1"/>
        <v>0.26999999999999957</v>
      </c>
      <c r="J17" s="40">
        <f t="shared" ref="J17:J35" si="2">$C$8</f>
        <v>23.5</v>
      </c>
      <c r="K17" s="41">
        <f t="shared" ref="K17:K35" si="3">$C$9</f>
        <v>23</v>
      </c>
      <c r="L17" s="40">
        <f t="shared" ref="L17:L35" si="4">$C$10</f>
        <v>22.5</v>
      </c>
    </row>
    <row r="18" spans="2:12" ht="19.5" customHeight="1" x14ac:dyDescent="0.2">
      <c r="B18" s="25">
        <v>3</v>
      </c>
      <c r="C18" s="29">
        <v>23.23</v>
      </c>
      <c r="D18" s="29">
        <v>23.37</v>
      </c>
      <c r="E18" s="29">
        <v>23.3</v>
      </c>
      <c r="F18" s="29">
        <v>23.22</v>
      </c>
      <c r="G18" s="29">
        <v>23.09</v>
      </c>
      <c r="H18" s="38">
        <f t="shared" si="0"/>
        <v>23.242000000000001</v>
      </c>
      <c r="I18" s="39">
        <f t="shared" si="1"/>
        <v>0.28000000000000114</v>
      </c>
      <c r="J18" s="40">
        <f t="shared" si="2"/>
        <v>23.5</v>
      </c>
      <c r="K18" s="41">
        <f t="shared" si="3"/>
        <v>23</v>
      </c>
      <c r="L18" s="40">
        <f t="shared" si="4"/>
        <v>22.5</v>
      </c>
    </row>
    <row r="19" spans="2:12" ht="19.5" customHeight="1" x14ac:dyDescent="0.2">
      <c r="B19" s="25">
        <v>4</v>
      </c>
      <c r="C19" s="29">
        <v>23.05</v>
      </c>
      <c r="D19" s="29">
        <v>23.24</v>
      </c>
      <c r="E19" s="29">
        <v>23.4</v>
      </c>
      <c r="F19" s="29">
        <v>23.21</v>
      </c>
      <c r="G19" s="29">
        <v>23.18</v>
      </c>
      <c r="H19" s="38">
        <f t="shared" si="0"/>
        <v>23.216000000000001</v>
      </c>
      <c r="I19" s="39">
        <f t="shared" si="1"/>
        <v>0.34999999999999787</v>
      </c>
      <c r="J19" s="40">
        <f t="shared" si="2"/>
        <v>23.5</v>
      </c>
      <c r="K19" s="41">
        <f t="shared" si="3"/>
        <v>23</v>
      </c>
      <c r="L19" s="40">
        <f t="shared" si="4"/>
        <v>22.5</v>
      </c>
    </row>
    <row r="20" spans="2:12" ht="19.5" customHeight="1" x14ac:dyDescent="0.2">
      <c r="B20" s="25">
        <v>5</v>
      </c>
      <c r="C20" s="29">
        <v>23.28</v>
      </c>
      <c r="D20" s="29">
        <v>22.98</v>
      </c>
      <c r="E20" s="29">
        <v>23.15</v>
      </c>
      <c r="F20" s="29">
        <v>23.27</v>
      </c>
      <c r="G20" s="29">
        <v>23.33</v>
      </c>
      <c r="H20" s="38">
        <f t="shared" si="0"/>
        <v>23.201999999999998</v>
      </c>
      <c r="I20" s="39">
        <f t="shared" si="1"/>
        <v>0.34999999999999787</v>
      </c>
      <c r="J20" s="40">
        <f t="shared" si="2"/>
        <v>23.5</v>
      </c>
      <c r="K20" s="41">
        <f t="shared" si="3"/>
        <v>23</v>
      </c>
      <c r="L20" s="40">
        <f t="shared" si="4"/>
        <v>22.5</v>
      </c>
    </row>
    <row r="21" spans="2:12" ht="19.5" customHeight="1" x14ac:dyDescent="0.2">
      <c r="B21" s="25">
        <v>6</v>
      </c>
      <c r="C21" s="29">
        <v>23.16</v>
      </c>
      <c r="D21" s="29">
        <v>23.26</v>
      </c>
      <c r="E21" s="29">
        <v>23.24</v>
      </c>
      <c r="F21" s="29">
        <v>23.32</v>
      </c>
      <c r="G21" s="29">
        <v>23.03</v>
      </c>
      <c r="H21" s="38">
        <f t="shared" si="0"/>
        <v>23.201999999999998</v>
      </c>
      <c r="I21" s="39">
        <f t="shared" si="1"/>
        <v>0.28999999999999915</v>
      </c>
      <c r="J21" s="40">
        <f t="shared" si="2"/>
        <v>23.5</v>
      </c>
      <c r="K21" s="41">
        <f t="shared" si="3"/>
        <v>23</v>
      </c>
      <c r="L21" s="40">
        <f t="shared" si="4"/>
        <v>22.5</v>
      </c>
    </row>
    <row r="22" spans="2:12" ht="19.5" customHeight="1" x14ac:dyDescent="0.2">
      <c r="B22" s="25">
        <v>7</v>
      </c>
      <c r="C22" s="29">
        <v>23.29</v>
      </c>
      <c r="D22" s="29">
        <v>22.97</v>
      </c>
      <c r="E22" s="29">
        <v>22.81</v>
      </c>
      <c r="F22" s="29">
        <v>23.11</v>
      </c>
      <c r="G22" s="29">
        <v>23.06</v>
      </c>
      <c r="H22" s="38">
        <f t="shared" si="0"/>
        <v>23.047999999999998</v>
      </c>
      <c r="I22" s="39">
        <f t="shared" si="1"/>
        <v>0.48000000000000043</v>
      </c>
      <c r="J22" s="40">
        <f t="shared" si="2"/>
        <v>23.5</v>
      </c>
      <c r="K22" s="41">
        <f t="shared" si="3"/>
        <v>23</v>
      </c>
      <c r="L22" s="40">
        <f t="shared" si="4"/>
        <v>22.5</v>
      </c>
    </row>
    <row r="23" spans="2:12" ht="19.5" customHeight="1" x14ac:dyDescent="0.2">
      <c r="B23" s="25">
        <v>8</v>
      </c>
      <c r="C23" s="29">
        <v>23.33</v>
      </c>
      <c r="D23" s="29">
        <v>23.3</v>
      </c>
      <c r="E23" s="29">
        <v>23.02</v>
      </c>
      <c r="F23" s="29">
        <v>23.33</v>
      </c>
      <c r="G23" s="29">
        <v>23.05</v>
      </c>
      <c r="H23" s="38">
        <f t="shared" si="0"/>
        <v>23.205999999999996</v>
      </c>
      <c r="I23" s="39">
        <f t="shared" si="1"/>
        <v>0.30999999999999872</v>
      </c>
      <c r="J23" s="40">
        <f t="shared" si="2"/>
        <v>23.5</v>
      </c>
      <c r="K23" s="41">
        <f t="shared" si="3"/>
        <v>23</v>
      </c>
      <c r="L23" s="40">
        <f t="shared" si="4"/>
        <v>22.5</v>
      </c>
    </row>
    <row r="24" spans="2:12" ht="19.5" customHeight="1" x14ac:dyDescent="0.2">
      <c r="B24" s="25">
        <v>9</v>
      </c>
      <c r="C24" s="29">
        <v>23.19</v>
      </c>
      <c r="D24" s="29">
        <v>23.16</v>
      </c>
      <c r="E24" s="29">
        <v>23.22</v>
      </c>
      <c r="F24" s="29">
        <v>23.32</v>
      </c>
      <c r="G24" s="29">
        <v>23.3</v>
      </c>
      <c r="H24" s="38">
        <f t="shared" si="0"/>
        <v>23.237999999999996</v>
      </c>
      <c r="I24" s="39">
        <f t="shared" si="1"/>
        <v>0.16000000000000014</v>
      </c>
      <c r="J24" s="40">
        <f t="shared" si="2"/>
        <v>23.5</v>
      </c>
      <c r="K24" s="41">
        <f t="shared" si="3"/>
        <v>23</v>
      </c>
      <c r="L24" s="40">
        <f t="shared" si="4"/>
        <v>22.5</v>
      </c>
    </row>
    <row r="25" spans="2:12" ht="19.5" customHeight="1" x14ac:dyDescent="0.2">
      <c r="B25" s="25">
        <v>10</v>
      </c>
      <c r="C25" s="29">
        <v>23.25</v>
      </c>
      <c r="D25" s="29">
        <v>23.3</v>
      </c>
      <c r="E25" s="29">
        <v>23.27</v>
      </c>
      <c r="F25" s="29">
        <v>23.11</v>
      </c>
      <c r="G25" s="29">
        <v>23.09</v>
      </c>
      <c r="H25" s="38">
        <f t="shared" si="0"/>
        <v>23.204000000000001</v>
      </c>
      <c r="I25" s="39">
        <f t="shared" si="1"/>
        <v>0.21000000000000085</v>
      </c>
      <c r="J25" s="40">
        <f t="shared" si="2"/>
        <v>23.5</v>
      </c>
      <c r="K25" s="41">
        <f t="shared" si="3"/>
        <v>23</v>
      </c>
      <c r="L25" s="40">
        <f t="shared" si="4"/>
        <v>22.5</v>
      </c>
    </row>
    <row r="26" spans="2:12" ht="19.5" customHeight="1" x14ac:dyDescent="0.2">
      <c r="B26" s="25">
        <v>11</v>
      </c>
      <c r="C26" s="29">
        <v>23.13</v>
      </c>
      <c r="D26" s="29">
        <v>23.27</v>
      </c>
      <c r="E26" s="29">
        <v>23.16</v>
      </c>
      <c r="F26" s="29">
        <v>23.55</v>
      </c>
      <c r="G26" s="29">
        <v>23.08</v>
      </c>
      <c r="H26" s="38">
        <f t="shared" si="0"/>
        <v>23.238</v>
      </c>
      <c r="I26" s="39">
        <f t="shared" si="1"/>
        <v>0.47000000000000242</v>
      </c>
      <c r="J26" s="40">
        <f t="shared" si="2"/>
        <v>23.5</v>
      </c>
      <c r="K26" s="41">
        <f t="shared" si="3"/>
        <v>23</v>
      </c>
      <c r="L26" s="40">
        <f t="shared" si="4"/>
        <v>22.5</v>
      </c>
    </row>
    <row r="27" spans="2:12" ht="19.5" customHeight="1" x14ac:dyDescent="0.2">
      <c r="B27" s="25">
        <v>12</v>
      </c>
      <c r="C27" s="29">
        <v>23.04</v>
      </c>
      <c r="D27" s="29">
        <v>23.32</v>
      </c>
      <c r="E27" s="29">
        <v>23.41</v>
      </c>
      <c r="F27" s="29">
        <v>23.28</v>
      </c>
      <c r="G27" s="29">
        <v>23.33</v>
      </c>
      <c r="H27" s="38">
        <f t="shared" si="0"/>
        <v>23.276</v>
      </c>
      <c r="I27" s="39">
        <f t="shared" si="1"/>
        <v>0.37000000000000099</v>
      </c>
      <c r="J27" s="40">
        <f t="shared" si="2"/>
        <v>23.5</v>
      </c>
      <c r="K27" s="41">
        <f t="shared" si="3"/>
        <v>23</v>
      </c>
      <c r="L27" s="40">
        <f t="shared" si="4"/>
        <v>22.5</v>
      </c>
    </row>
    <row r="28" spans="2:12" ht="19.5" customHeight="1" x14ac:dyDescent="0.2">
      <c r="B28" s="25">
        <v>13</v>
      </c>
      <c r="C28" s="29">
        <v>23.41</v>
      </c>
      <c r="D28" s="29">
        <v>23.19</v>
      </c>
      <c r="E28" s="29">
        <v>22.99</v>
      </c>
      <c r="F28" s="29">
        <v>23.12</v>
      </c>
      <c r="G28" s="29">
        <v>23.34</v>
      </c>
      <c r="H28" s="38">
        <f t="shared" si="0"/>
        <v>23.21</v>
      </c>
      <c r="I28" s="39">
        <f t="shared" si="1"/>
        <v>0.42000000000000171</v>
      </c>
      <c r="J28" s="40">
        <f t="shared" si="2"/>
        <v>23.5</v>
      </c>
      <c r="K28" s="41">
        <f t="shared" si="3"/>
        <v>23</v>
      </c>
      <c r="L28" s="40">
        <f t="shared" si="4"/>
        <v>22.5</v>
      </c>
    </row>
    <row r="29" spans="2:12" ht="19.5" customHeight="1" x14ac:dyDescent="0.2">
      <c r="B29" s="25">
        <v>14</v>
      </c>
      <c r="C29" s="29">
        <v>22.98</v>
      </c>
      <c r="D29" s="29">
        <v>23.21</v>
      </c>
      <c r="E29" s="29">
        <v>23.24</v>
      </c>
      <c r="F29" s="29">
        <v>23.15</v>
      </c>
      <c r="G29" s="29">
        <v>23.31</v>
      </c>
      <c r="H29" s="38">
        <f t="shared" si="0"/>
        <v>23.177999999999997</v>
      </c>
      <c r="I29" s="39">
        <f t="shared" si="1"/>
        <v>0.32999999999999829</v>
      </c>
      <c r="J29" s="40">
        <f t="shared" si="2"/>
        <v>23.5</v>
      </c>
      <c r="K29" s="41">
        <f t="shared" si="3"/>
        <v>23</v>
      </c>
      <c r="L29" s="40">
        <f t="shared" si="4"/>
        <v>22.5</v>
      </c>
    </row>
    <row r="30" spans="2:12" ht="19.5" customHeight="1" x14ac:dyDescent="0.2">
      <c r="B30" s="25">
        <v>15</v>
      </c>
      <c r="C30" s="29">
        <v>23.29</v>
      </c>
      <c r="D30" s="29">
        <v>23.55</v>
      </c>
      <c r="E30" s="29">
        <v>23.29</v>
      </c>
      <c r="F30" s="29">
        <v>23.11</v>
      </c>
      <c r="G30" s="29">
        <v>23.12</v>
      </c>
      <c r="H30" s="38">
        <f t="shared" si="0"/>
        <v>23.271999999999998</v>
      </c>
      <c r="I30" s="39">
        <f t="shared" si="1"/>
        <v>0.44000000000000128</v>
      </c>
      <c r="J30" s="40">
        <f t="shared" si="2"/>
        <v>23.5</v>
      </c>
      <c r="K30" s="41">
        <f t="shared" si="3"/>
        <v>23</v>
      </c>
      <c r="L30" s="40">
        <f t="shared" si="4"/>
        <v>22.5</v>
      </c>
    </row>
    <row r="31" spans="2:12" ht="19.5" customHeight="1" x14ac:dyDescent="0.2">
      <c r="B31" s="25">
        <v>16</v>
      </c>
      <c r="C31" s="29">
        <v>23.76</v>
      </c>
      <c r="D31" s="29">
        <v>23.77</v>
      </c>
      <c r="E31" s="29">
        <v>23.64</v>
      </c>
      <c r="F31" s="29">
        <v>23.67</v>
      </c>
      <c r="G31" s="29">
        <v>23.73</v>
      </c>
      <c r="H31" s="38">
        <f t="shared" si="0"/>
        <v>23.714000000000002</v>
      </c>
      <c r="I31" s="39">
        <f t="shared" si="1"/>
        <v>0.12999999999999901</v>
      </c>
      <c r="J31" s="40">
        <f t="shared" si="2"/>
        <v>23.5</v>
      </c>
      <c r="K31" s="41">
        <f t="shared" si="3"/>
        <v>23</v>
      </c>
      <c r="L31" s="40">
        <f t="shared" si="4"/>
        <v>22.5</v>
      </c>
    </row>
    <row r="32" spans="2:12" ht="19.5" customHeight="1" x14ac:dyDescent="0.2">
      <c r="B32" s="25">
        <v>17</v>
      </c>
      <c r="C32" s="29">
        <v>23.09</v>
      </c>
      <c r="D32" s="29">
        <v>23.16</v>
      </c>
      <c r="E32" s="29">
        <v>22.92</v>
      </c>
      <c r="F32" s="29">
        <v>23.04</v>
      </c>
      <c r="G32" s="29">
        <v>23.11</v>
      </c>
      <c r="H32" s="38">
        <f t="shared" si="0"/>
        <v>23.064</v>
      </c>
      <c r="I32" s="39">
        <f t="shared" si="1"/>
        <v>0.23999999999999844</v>
      </c>
      <c r="J32" s="40">
        <f t="shared" si="2"/>
        <v>23.5</v>
      </c>
      <c r="K32" s="41">
        <f t="shared" si="3"/>
        <v>23</v>
      </c>
      <c r="L32" s="40">
        <f t="shared" si="4"/>
        <v>22.5</v>
      </c>
    </row>
    <row r="33" spans="2:12" ht="19.5" customHeight="1" x14ac:dyDescent="0.2">
      <c r="B33" s="25">
        <v>18</v>
      </c>
      <c r="C33" s="29">
        <v>23.26</v>
      </c>
      <c r="D33" s="29">
        <v>23.38</v>
      </c>
      <c r="E33" s="29">
        <v>23.2</v>
      </c>
      <c r="F33" s="29">
        <v>23.24</v>
      </c>
      <c r="G33" s="29">
        <v>23.23</v>
      </c>
      <c r="H33" s="38">
        <f t="shared" si="0"/>
        <v>23.262</v>
      </c>
      <c r="I33" s="39">
        <f t="shared" si="1"/>
        <v>0.17999999999999972</v>
      </c>
      <c r="J33" s="40">
        <f t="shared" si="2"/>
        <v>23.5</v>
      </c>
      <c r="K33" s="41">
        <f t="shared" si="3"/>
        <v>23</v>
      </c>
      <c r="L33" s="40">
        <f t="shared" si="4"/>
        <v>22.5</v>
      </c>
    </row>
    <row r="34" spans="2:12" ht="19.5" customHeight="1" x14ac:dyDescent="0.2">
      <c r="B34" s="25">
        <v>19</v>
      </c>
      <c r="C34" s="29">
        <v>23.36</v>
      </c>
      <c r="D34" s="29">
        <v>23.33</v>
      </c>
      <c r="E34" s="29">
        <v>23.24</v>
      </c>
      <c r="F34" s="29">
        <v>23.05</v>
      </c>
      <c r="G34" s="29">
        <v>23.34</v>
      </c>
      <c r="H34" s="38">
        <f t="shared" si="0"/>
        <v>23.263999999999999</v>
      </c>
      <c r="I34" s="39">
        <f t="shared" si="1"/>
        <v>0.30999999999999872</v>
      </c>
      <c r="J34" s="40">
        <f t="shared" si="2"/>
        <v>23.5</v>
      </c>
      <c r="K34" s="41">
        <f t="shared" si="3"/>
        <v>23</v>
      </c>
      <c r="L34" s="40">
        <f t="shared" si="4"/>
        <v>22.5</v>
      </c>
    </row>
    <row r="35" spans="2:12" ht="19.5" customHeight="1" x14ac:dyDescent="0.2">
      <c r="B35" s="25">
        <v>20</v>
      </c>
      <c r="C35" s="29">
        <v>23.26</v>
      </c>
      <c r="D35" s="29">
        <v>23.38</v>
      </c>
      <c r="E35" s="29">
        <v>23.2</v>
      </c>
      <c r="F35" s="29">
        <v>23.49</v>
      </c>
      <c r="G35" s="29">
        <v>23.15</v>
      </c>
      <c r="H35" s="38">
        <f t="shared" si="0"/>
        <v>23.295999999999999</v>
      </c>
      <c r="I35" s="39">
        <f t="shared" si="1"/>
        <v>0.33999999999999986</v>
      </c>
      <c r="J35" s="40">
        <f t="shared" si="2"/>
        <v>23.5</v>
      </c>
      <c r="K35" s="41">
        <f t="shared" si="3"/>
        <v>23</v>
      </c>
      <c r="L35" s="40">
        <f t="shared" si="4"/>
        <v>22.5</v>
      </c>
    </row>
    <row r="36" spans="2:12" ht="21.75" customHeight="1" x14ac:dyDescent="0.2">
      <c r="B36" s="112" t="s">
        <v>191</v>
      </c>
      <c r="C36" s="112"/>
      <c r="D36" s="112"/>
      <c r="E36" s="112"/>
      <c r="F36" s="112"/>
      <c r="G36" s="112"/>
      <c r="H36" s="8">
        <f>AVERAGE(H16:H35)</f>
        <v>23.2346</v>
      </c>
    </row>
    <row r="55" spans="2:11" ht="18" customHeight="1" x14ac:dyDescent="0.2">
      <c r="B55" s="111" t="s">
        <v>192</v>
      </c>
      <c r="C55" s="111"/>
      <c r="D55" s="111"/>
      <c r="E55" s="111"/>
      <c r="F55" s="111"/>
      <c r="G55" s="111"/>
      <c r="H55" s="111"/>
      <c r="I55" s="111"/>
      <c r="J55" s="111"/>
      <c r="K55" s="111"/>
    </row>
  </sheetData>
  <mergeCells count="11">
    <mergeCell ref="B55:K55"/>
    <mergeCell ref="B2:L2"/>
    <mergeCell ref="B3:L3"/>
    <mergeCell ref="C8:E8"/>
    <mergeCell ref="C9:E9"/>
    <mergeCell ref="C10:E10"/>
    <mergeCell ref="B14:L14"/>
    <mergeCell ref="B36:G36"/>
    <mergeCell ref="B5:E5"/>
    <mergeCell ref="C6:E6"/>
    <mergeCell ref="C7:E7"/>
  </mergeCells>
  <pageMargins left="0.75" right="0.75" top="1" bottom="1" header="0.511811023622047" footer="0.511811023622047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Index</vt:lpstr>
      <vt:lpstr>Flowchart</vt:lpstr>
      <vt:lpstr>Checksheet</vt:lpstr>
      <vt:lpstr>Histogram</vt:lpstr>
      <vt:lpstr>Pareto</vt:lpstr>
      <vt:lpstr>Fishbone</vt:lpstr>
      <vt:lpstr>Scatter</vt:lpstr>
      <vt:lpstr>Control Chart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7QC_Tools_Templates</dc:title>
  <dc:subject/>
  <dc:creator>Manojkumar Alagesan</dc:creator>
  <cp:keywords/>
  <dc:description/>
  <cp:lastModifiedBy>Manojkumar Alagesan</cp:lastModifiedBy>
  <cp:revision>2</cp:revision>
  <dcterms:created xsi:type="dcterms:W3CDTF">2026-05-28T02:38:37Z</dcterms:created>
  <dcterms:modified xsi:type="dcterms:W3CDTF">2026-06-12T13:34:25Z</dcterms:modified>
  <cp:category/>
  <dc:language>en-US</dc:language>
</cp:coreProperties>
</file>